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oao\Documents\OUTROS\NE-PORTAL\CAC - RELATÓRIOS\"/>
    </mc:Choice>
  </mc:AlternateContent>
  <xr:revisionPtr revIDLastSave="0" documentId="13_ncr:1_{F6713049-629B-44A7-96FC-913760474278}" xr6:coauthVersionLast="47" xr6:coauthVersionMax="47" xr10:uidLastSave="{00000000-0000-0000-0000-000000000000}"/>
  <bookViews>
    <workbookView xWindow="-120" yWindow="-120" windowWidth="29040" windowHeight="15840" firstSheet="1" activeTab="11" xr2:uid="{E23EDC4E-B9CA-47E7-A64D-E0B4E3687234}"/>
  </bookViews>
  <sheets>
    <sheet name="JAN_2022" sheetId="1" r:id="rId1"/>
    <sheet name="FEV_2022" sheetId="2" r:id="rId2"/>
    <sheet name="MAR_2022" sheetId="3" r:id="rId3"/>
    <sheet name="ABR_2022" sheetId="4" r:id="rId4"/>
    <sheet name="MAI_2022" sheetId="5" r:id="rId5"/>
    <sheet name="JUN_2022" sheetId="6" r:id="rId6"/>
    <sheet name="JUL_2022" sheetId="7" r:id="rId7"/>
    <sheet name="AGO_2022" sheetId="8" r:id="rId8"/>
    <sheet name="SET_2022" sheetId="9" r:id="rId9"/>
    <sheet name="OUT_2022" sheetId="10" r:id="rId10"/>
    <sheet name="NOV_2022" sheetId="11" r:id="rId11"/>
    <sheet name="DEZ_2022"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5" i="12" l="1"/>
  <c r="C121" i="12"/>
  <c r="R121" i="12" s="1"/>
  <c r="S121" i="12" s="1"/>
  <c r="C346" i="12"/>
  <c r="C345" i="12"/>
  <c r="G345" i="12"/>
  <c r="C351" i="12"/>
  <c r="C352" i="12"/>
  <c r="C348" i="12"/>
  <c r="C349" i="12"/>
  <c r="V344" i="12"/>
  <c r="V345" i="12"/>
  <c r="V346" i="12"/>
  <c r="V347" i="12"/>
  <c r="V348" i="12"/>
  <c r="V349" i="12"/>
  <c r="V350" i="12"/>
  <c r="V351" i="12"/>
  <c r="V352" i="12"/>
  <c r="V353" i="12"/>
  <c r="V343" i="12"/>
  <c r="N343" i="12"/>
  <c r="G343" i="12" s="1"/>
  <c r="C343" i="12"/>
  <c r="R343" i="12" s="1"/>
  <c r="S343" i="12" s="1"/>
  <c r="N342" i="12"/>
  <c r="G342" i="12" s="1"/>
  <c r="C342" i="12"/>
  <c r="R342" i="12" s="1"/>
  <c r="S342" i="12" s="1"/>
  <c r="N341" i="12"/>
  <c r="G341" i="12" s="1"/>
  <c r="C341" i="12"/>
  <c r="R341" i="12" s="1"/>
  <c r="S341" i="12" s="1"/>
  <c r="N340" i="12"/>
  <c r="G340" i="12" s="1"/>
  <c r="C340" i="12"/>
  <c r="R340" i="12" s="1"/>
  <c r="S340" i="12" s="1"/>
  <c r="N339" i="12"/>
  <c r="G339" i="12" s="1"/>
  <c r="C339" i="12"/>
  <c r="R339" i="12" s="1"/>
  <c r="S339" i="12" s="1"/>
  <c r="N338" i="12"/>
  <c r="G338" i="12" s="1"/>
  <c r="C338" i="12"/>
  <c r="R338" i="12" s="1"/>
  <c r="S338" i="12" s="1"/>
  <c r="N337" i="12"/>
  <c r="G337" i="12" s="1"/>
  <c r="C337" i="12"/>
  <c r="R337" i="12" s="1"/>
  <c r="S337" i="12" s="1"/>
  <c r="N336" i="12"/>
  <c r="G336" i="12" s="1"/>
  <c r="C336" i="12"/>
  <c r="R336" i="12" s="1"/>
  <c r="S336" i="12" s="1"/>
  <c r="N335" i="12"/>
  <c r="G335" i="12" s="1"/>
  <c r="C335" i="12"/>
  <c r="R335" i="12" s="1"/>
  <c r="S335" i="12" s="1"/>
  <c r="N334" i="12"/>
  <c r="G334" i="12"/>
  <c r="C334" i="12"/>
  <c r="N333" i="12"/>
  <c r="G333" i="12" s="1"/>
  <c r="C333" i="12"/>
  <c r="N332" i="12"/>
  <c r="G332" i="12" s="1"/>
  <c r="C332" i="12"/>
  <c r="C339" i="11"/>
  <c r="C340" i="11"/>
  <c r="C341" i="11"/>
  <c r="C342" i="11"/>
  <c r="C343" i="11"/>
  <c r="C335" i="11"/>
  <c r="C336" i="11"/>
  <c r="C337" i="11"/>
  <c r="R337" i="11" s="1"/>
  <c r="S337" i="11" s="1"/>
  <c r="N331" i="11"/>
  <c r="G331" i="11"/>
  <c r="C331" i="11"/>
  <c r="R331" i="11" s="1"/>
  <c r="S331" i="11" s="1"/>
  <c r="N330" i="11"/>
  <c r="G330" i="11" s="1"/>
  <c r="C330" i="11"/>
  <c r="R330" i="11" s="1"/>
  <c r="S330" i="11" s="1"/>
  <c r="N329" i="11"/>
  <c r="G329" i="11"/>
  <c r="C329" i="11"/>
  <c r="R329" i="11" s="1"/>
  <c r="S329" i="11" s="1"/>
  <c r="R328" i="11"/>
  <c r="S328" i="11" s="1"/>
  <c r="N328" i="11"/>
  <c r="G328" i="11"/>
  <c r="C328" i="11"/>
  <c r="R327" i="11"/>
  <c r="S327" i="11" s="1"/>
  <c r="N327" i="11"/>
  <c r="G327" i="11" s="1"/>
  <c r="C327" i="11"/>
  <c r="N326" i="11"/>
  <c r="G326" i="11"/>
  <c r="C326" i="11"/>
  <c r="R326" i="11" s="1"/>
  <c r="S326" i="11" s="1"/>
  <c r="N325" i="11"/>
  <c r="G325" i="11"/>
  <c r="C325" i="11"/>
  <c r="R325" i="11" s="1"/>
  <c r="S325" i="11" s="1"/>
  <c r="N324" i="11"/>
  <c r="G324" i="11" s="1"/>
  <c r="C324" i="11"/>
  <c r="R324" i="11" s="1"/>
  <c r="S324" i="11" s="1"/>
  <c r="S323" i="11"/>
  <c r="R323" i="11"/>
  <c r="N323" i="11"/>
  <c r="G323" i="11"/>
  <c r="C323" i="11"/>
  <c r="R322" i="11"/>
  <c r="S322" i="11" s="1"/>
  <c r="N322" i="11"/>
  <c r="G322" i="11" s="1"/>
  <c r="C322" i="11"/>
  <c r="R321" i="11"/>
  <c r="S321" i="11" s="1"/>
  <c r="N321" i="11"/>
  <c r="G321" i="11" s="1"/>
  <c r="C321" i="11"/>
  <c r="N320" i="11"/>
  <c r="G320" i="11"/>
  <c r="C320" i="11"/>
  <c r="R320" i="11" s="1"/>
  <c r="S320" i="11" s="1"/>
  <c r="N319" i="11"/>
  <c r="G319" i="11"/>
  <c r="C319" i="11"/>
  <c r="R319" i="11" s="1"/>
  <c r="S319" i="11" s="1"/>
  <c r="N318" i="11"/>
  <c r="G318" i="11" s="1"/>
  <c r="C318" i="11"/>
  <c r="R318" i="11" s="1"/>
  <c r="S318" i="11" s="1"/>
  <c r="S317" i="11"/>
  <c r="R317" i="11"/>
  <c r="N317" i="11"/>
  <c r="G317" i="11"/>
  <c r="C317" i="11"/>
  <c r="R316" i="11"/>
  <c r="S316" i="11" s="1"/>
  <c r="N316" i="11"/>
  <c r="G316" i="11" s="1"/>
  <c r="C316" i="11"/>
  <c r="R315" i="11"/>
  <c r="S315" i="11" s="1"/>
  <c r="N315" i="11"/>
  <c r="G315" i="11" s="1"/>
  <c r="C315" i="11"/>
  <c r="R314" i="11"/>
  <c r="S314" i="11" s="1"/>
  <c r="N314" i="11"/>
  <c r="G314" i="11"/>
  <c r="C314" i="11"/>
  <c r="N313" i="11"/>
  <c r="G313" i="11"/>
  <c r="C313" i="11"/>
  <c r="R313" i="11" s="1"/>
  <c r="S313" i="11" s="1"/>
  <c r="N312" i="11"/>
  <c r="G312" i="11" s="1"/>
  <c r="C312" i="11"/>
  <c r="N311" i="11"/>
  <c r="G311" i="11"/>
  <c r="C311" i="11"/>
  <c r="N310" i="11"/>
  <c r="G310" i="11" s="1"/>
  <c r="C310" i="11"/>
  <c r="C327" i="10"/>
  <c r="C328" i="10"/>
  <c r="C329" i="10"/>
  <c r="C330" i="10"/>
  <c r="C331" i="10"/>
  <c r="C316" i="10"/>
  <c r="C317" i="10"/>
  <c r="C318" i="10"/>
  <c r="C319" i="10"/>
  <c r="C320" i="10"/>
  <c r="C321" i="10"/>
  <c r="C322" i="10"/>
  <c r="C323" i="10"/>
  <c r="C324" i="10"/>
  <c r="C313" i="10"/>
  <c r="C314" i="10"/>
  <c r="N309" i="10"/>
  <c r="G309" i="10" s="1"/>
  <c r="C309" i="10"/>
  <c r="R309" i="10" s="1"/>
  <c r="S309" i="10" s="1"/>
  <c r="R308" i="10"/>
  <c r="S308" i="10" s="1"/>
  <c r="N308" i="10"/>
  <c r="G308" i="10" s="1"/>
  <c r="C308" i="10"/>
  <c r="R307" i="10"/>
  <c r="S307" i="10" s="1"/>
  <c r="N307" i="10"/>
  <c r="G307" i="10" s="1"/>
  <c r="C307" i="10"/>
  <c r="N306" i="10"/>
  <c r="G306" i="10"/>
  <c r="C306" i="10"/>
  <c r="R306" i="10" s="1"/>
  <c r="S306" i="10" s="1"/>
  <c r="N305" i="10"/>
  <c r="G305" i="10"/>
  <c r="C305" i="10"/>
  <c r="R305" i="10" s="1"/>
  <c r="S305" i="10" s="1"/>
  <c r="N304" i="10"/>
  <c r="G304" i="10" s="1"/>
  <c r="C304" i="10"/>
  <c r="R304" i="10" s="1"/>
  <c r="S304" i="10" s="1"/>
  <c r="S303" i="10"/>
  <c r="R303" i="10"/>
  <c r="N303" i="10"/>
  <c r="G303" i="10"/>
  <c r="C303" i="10"/>
  <c r="R302" i="10"/>
  <c r="S302" i="10" s="1"/>
  <c r="N302" i="10"/>
  <c r="G302" i="10" s="1"/>
  <c r="C302" i="10"/>
  <c r="R301" i="10"/>
  <c r="S301" i="10" s="1"/>
  <c r="N301" i="10"/>
  <c r="G301" i="10" s="1"/>
  <c r="C301" i="10"/>
  <c r="N300" i="10"/>
  <c r="G300" i="10"/>
  <c r="C300" i="10"/>
  <c r="R300" i="10" s="1"/>
  <c r="S300" i="10" s="1"/>
  <c r="N299" i="10"/>
  <c r="G299" i="10"/>
  <c r="C299" i="10"/>
  <c r="R299" i="10" s="1"/>
  <c r="S299" i="10" s="1"/>
  <c r="N298" i="10"/>
  <c r="G298" i="10" s="1"/>
  <c r="C298" i="10"/>
  <c r="R298" i="10" s="1"/>
  <c r="S298" i="10" s="1"/>
  <c r="S297" i="10"/>
  <c r="R297" i="10"/>
  <c r="N297" i="10"/>
  <c r="G297" i="10"/>
  <c r="C297" i="10"/>
  <c r="R296" i="10"/>
  <c r="S296" i="10" s="1"/>
  <c r="N296" i="10"/>
  <c r="G296" i="10" s="1"/>
  <c r="C296" i="10"/>
  <c r="R295" i="10"/>
  <c r="S295" i="10" s="1"/>
  <c r="N295" i="10"/>
  <c r="G295" i="10" s="1"/>
  <c r="C295" i="10"/>
  <c r="N294" i="10"/>
  <c r="G294" i="10"/>
  <c r="C294" i="10"/>
  <c r="R294" i="10" s="1"/>
  <c r="S294" i="10" s="1"/>
  <c r="N293" i="10"/>
  <c r="G293" i="10"/>
  <c r="C293" i="10"/>
  <c r="R293" i="10" s="1"/>
  <c r="S293" i="10" s="1"/>
  <c r="N292" i="10"/>
  <c r="G292" i="10" s="1"/>
  <c r="C292" i="10"/>
  <c r="R292" i="10" s="1"/>
  <c r="S292" i="10" s="1"/>
  <c r="S291" i="10"/>
  <c r="R291" i="10"/>
  <c r="N291" i="10"/>
  <c r="G291" i="10"/>
  <c r="C291" i="10"/>
  <c r="R290" i="10"/>
  <c r="S290" i="10" s="1"/>
  <c r="N290" i="10"/>
  <c r="G290" i="10" s="1"/>
  <c r="C290" i="10"/>
  <c r="C290" i="9"/>
  <c r="C291" i="9"/>
  <c r="C292" i="9"/>
  <c r="C293" i="9"/>
  <c r="C294" i="9"/>
  <c r="C295" i="9"/>
  <c r="C296" i="9"/>
  <c r="C297" i="9"/>
  <c r="C298" i="9"/>
  <c r="C299" i="9"/>
  <c r="C300" i="9"/>
  <c r="C301" i="9"/>
  <c r="C302" i="9"/>
  <c r="C303" i="9"/>
  <c r="C304" i="9"/>
  <c r="C305" i="9"/>
  <c r="C306" i="9"/>
  <c r="C307" i="9"/>
  <c r="C308" i="9"/>
  <c r="C309" i="9"/>
  <c r="N345" i="12"/>
  <c r="R345" i="12"/>
  <c r="S345" i="12" s="1"/>
  <c r="C353" i="12"/>
  <c r="R353" i="12" s="1"/>
  <c r="S353" i="12" s="1"/>
  <c r="N353" i="12"/>
  <c r="G353" i="12" s="1"/>
  <c r="N352" i="12"/>
  <c r="G352" i="12" s="1"/>
  <c r="R352" i="12"/>
  <c r="S352" i="12" s="1"/>
  <c r="R349" i="12"/>
  <c r="S349" i="12" s="1"/>
  <c r="R348" i="12"/>
  <c r="S348" i="12" s="1"/>
  <c r="R346" i="12"/>
  <c r="S346" i="12" s="1"/>
  <c r="R351" i="12"/>
  <c r="S351" i="12" s="1"/>
  <c r="C350" i="12"/>
  <c r="R350" i="12" s="1"/>
  <c r="S350" i="12" s="1"/>
  <c r="C347" i="12"/>
  <c r="R347" i="12" s="1"/>
  <c r="S347" i="12" s="1"/>
  <c r="C344" i="12"/>
  <c r="R344" i="12" s="1"/>
  <c r="S344" i="12" s="1"/>
  <c r="N344" i="12"/>
  <c r="G344" i="12" s="1"/>
  <c r="N346" i="12"/>
  <c r="G346" i="12" s="1"/>
  <c r="N347" i="12"/>
  <c r="G347" i="12" s="1"/>
  <c r="N348" i="12"/>
  <c r="G348" i="12" s="1"/>
  <c r="N349" i="12"/>
  <c r="G349" i="12" s="1"/>
  <c r="N350" i="12"/>
  <c r="G350" i="12" s="1"/>
  <c r="N351" i="12"/>
  <c r="G351" i="12" s="1"/>
  <c r="V331" i="12"/>
  <c r="N331" i="12"/>
  <c r="G331" i="12" s="1"/>
  <c r="C331" i="12"/>
  <c r="R331" i="12" s="1"/>
  <c r="S331" i="12" s="1"/>
  <c r="N330" i="12"/>
  <c r="G330" i="12" s="1"/>
  <c r="C330" i="12"/>
  <c r="R330" i="12" s="1"/>
  <c r="S330" i="12" s="1"/>
  <c r="N329" i="12"/>
  <c r="G329" i="12" s="1"/>
  <c r="C329" i="12"/>
  <c r="R329" i="12" s="1"/>
  <c r="S329" i="12" s="1"/>
  <c r="N328" i="12"/>
  <c r="G328" i="12" s="1"/>
  <c r="C328" i="12"/>
  <c r="R328" i="12" s="1"/>
  <c r="S328" i="12" s="1"/>
  <c r="N327" i="12"/>
  <c r="G327" i="12" s="1"/>
  <c r="C327" i="12"/>
  <c r="R327" i="12" s="1"/>
  <c r="S327" i="12" s="1"/>
  <c r="N326" i="12"/>
  <c r="G326" i="12" s="1"/>
  <c r="C326" i="12"/>
  <c r="R326" i="12" s="1"/>
  <c r="S326" i="12" s="1"/>
  <c r="N325" i="12"/>
  <c r="G325" i="12" s="1"/>
  <c r="C325" i="12"/>
  <c r="R325" i="12" s="1"/>
  <c r="S325" i="12" s="1"/>
  <c r="N324" i="12"/>
  <c r="G324" i="12" s="1"/>
  <c r="C324" i="12"/>
  <c r="R324" i="12" s="1"/>
  <c r="S324" i="12" s="1"/>
  <c r="N323" i="12"/>
  <c r="G323" i="12" s="1"/>
  <c r="C323" i="12"/>
  <c r="R323" i="12" s="1"/>
  <c r="S323" i="12" s="1"/>
  <c r="N322" i="12"/>
  <c r="G322" i="12" s="1"/>
  <c r="C322" i="12"/>
  <c r="R322" i="12" s="1"/>
  <c r="S322" i="12" s="1"/>
  <c r="N321" i="12"/>
  <c r="G321" i="12" s="1"/>
  <c r="C321" i="12"/>
  <c r="R321" i="12" s="1"/>
  <c r="S321" i="12" s="1"/>
  <c r="N320" i="12"/>
  <c r="G320" i="12" s="1"/>
  <c r="C320" i="12"/>
  <c r="R320" i="12" s="1"/>
  <c r="S320" i="12" s="1"/>
  <c r="N319" i="12"/>
  <c r="G319" i="12" s="1"/>
  <c r="C319" i="12"/>
  <c r="R319" i="12" s="1"/>
  <c r="S319" i="12" s="1"/>
  <c r="N318" i="12"/>
  <c r="G318" i="12" s="1"/>
  <c r="C318" i="12"/>
  <c r="R318" i="12" s="1"/>
  <c r="S318" i="12" s="1"/>
  <c r="N317" i="12"/>
  <c r="G317" i="12" s="1"/>
  <c r="C317" i="12"/>
  <c r="R317" i="12" s="1"/>
  <c r="S317" i="12" s="1"/>
  <c r="N316" i="12"/>
  <c r="G316" i="12" s="1"/>
  <c r="C316" i="12"/>
  <c r="R316" i="12" s="1"/>
  <c r="S316" i="12" s="1"/>
  <c r="N315" i="12"/>
  <c r="G315" i="12" s="1"/>
  <c r="C315" i="12"/>
  <c r="R315" i="12" s="1"/>
  <c r="S315" i="12" s="1"/>
  <c r="N314" i="12"/>
  <c r="G314" i="12" s="1"/>
  <c r="C314" i="12"/>
  <c r="R314" i="12" s="1"/>
  <c r="S314" i="12" s="1"/>
  <c r="N313" i="12"/>
  <c r="G313" i="12" s="1"/>
  <c r="C313" i="12"/>
  <c r="R313" i="12" s="1"/>
  <c r="S313" i="12" s="1"/>
  <c r="N312" i="12"/>
  <c r="G312" i="12" s="1"/>
  <c r="C312" i="12"/>
  <c r="N311" i="12"/>
  <c r="G311" i="12" s="1"/>
  <c r="C311" i="12"/>
  <c r="N310" i="12"/>
  <c r="G310" i="12" s="1"/>
  <c r="C310" i="12"/>
  <c r="N309" i="12"/>
  <c r="G309" i="12" s="1"/>
  <c r="C309" i="12"/>
  <c r="R309" i="12" s="1"/>
  <c r="S309" i="12" s="1"/>
  <c r="N308" i="12"/>
  <c r="G308" i="12"/>
  <c r="C308" i="12"/>
  <c r="R308" i="12" s="1"/>
  <c r="S308" i="12" s="1"/>
  <c r="N307" i="12"/>
  <c r="G307" i="12" s="1"/>
  <c r="C307" i="12"/>
  <c r="R307" i="12" s="1"/>
  <c r="S307" i="12" s="1"/>
  <c r="N306" i="12"/>
  <c r="G306" i="12" s="1"/>
  <c r="C306" i="12"/>
  <c r="R306" i="12" s="1"/>
  <c r="S306" i="12" s="1"/>
  <c r="N305" i="12"/>
  <c r="G305" i="12" s="1"/>
  <c r="C305" i="12"/>
  <c r="R305" i="12" s="1"/>
  <c r="S305" i="12" s="1"/>
  <c r="N304" i="12"/>
  <c r="G304" i="12" s="1"/>
  <c r="C304" i="12"/>
  <c r="R304" i="12" s="1"/>
  <c r="S304" i="12" s="1"/>
  <c r="N303" i="12"/>
  <c r="G303" i="12" s="1"/>
  <c r="C303" i="12"/>
  <c r="R303" i="12" s="1"/>
  <c r="S303" i="12" s="1"/>
  <c r="N302" i="12"/>
  <c r="G302" i="12" s="1"/>
  <c r="C302" i="12"/>
  <c r="R302" i="12" s="1"/>
  <c r="S302" i="12" s="1"/>
  <c r="N301" i="12"/>
  <c r="G301" i="12" s="1"/>
  <c r="C301" i="12"/>
  <c r="R301" i="12" s="1"/>
  <c r="S301" i="12" s="1"/>
  <c r="N300" i="12"/>
  <c r="G300" i="12" s="1"/>
  <c r="C300" i="12"/>
  <c r="R300" i="12" s="1"/>
  <c r="S300" i="12" s="1"/>
  <c r="N299" i="12"/>
  <c r="G299" i="12" s="1"/>
  <c r="C299" i="12"/>
  <c r="R299" i="12" s="1"/>
  <c r="S299" i="12" s="1"/>
  <c r="N298" i="12"/>
  <c r="G298" i="12" s="1"/>
  <c r="C298" i="12"/>
  <c r="R298" i="12" s="1"/>
  <c r="S298" i="12" s="1"/>
  <c r="N297" i="12"/>
  <c r="G297" i="12" s="1"/>
  <c r="C297" i="12"/>
  <c r="R297" i="12" s="1"/>
  <c r="S297" i="12" s="1"/>
  <c r="N296" i="12"/>
  <c r="G296" i="12" s="1"/>
  <c r="C296" i="12"/>
  <c r="R296" i="12" s="1"/>
  <c r="S296" i="12" s="1"/>
  <c r="N295" i="12"/>
  <c r="G295" i="12" s="1"/>
  <c r="C295" i="12"/>
  <c r="R295" i="12" s="1"/>
  <c r="S295" i="12" s="1"/>
  <c r="N294" i="12"/>
  <c r="G294" i="12" s="1"/>
  <c r="C294" i="12"/>
  <c r="R294" i="12" s="1"/>
  <c r="S294" i="12" s="1"/>
  <c r="N293" i="12"/>
  <c r="G293" i="12" s="1"/>
  <c r="C293" i="12"/>
  <c r="R293" i="12" s="1"/>
  <c r="S293" i="12" s="1"/>
  <c r="N292" i="12"/>
  <c r="G292" i="12" s="1"/>
  <c r="C292" i="12"/>
  <c r="R292" i="12" s="1"/>
  <c r="S292" i="12" s="1"/>
  <c r="N291" i="12"/>
  <c r="G291" i="12" s="1"/>
  <c r="C291" i="12"/>
  <c r="R291" i="12" s="1"/>
  <c r="S291" i="12" s="1"/>
  <c r="N290" i="12"/>
  <c r="G290" i="12" s="1"/>
  <c r="C290" i="12"/>
  <c r="R290" i="12" s="1"/>
  <c r="S290" i="12" s="1"/>
  <c r="N289" i="12"/>
  <c r="G289" i="12" s="1"/>
  <c r="C289" i="12"/>
  <c r="N288" i="12"/>
  <c r="G288" i="12" s="1"/>
  <c r="C288" i="12"/>
  <c r="N287" i="12"/>
  <c r="G287" i="12" s="1"/>
  <c r="C287" i="12"/>
  <c r="N286" i="12"/>
  <c r="G286" i="12" s="1"/>
  <c r="C286" i="12"/>
  <c r="N285" i="12"/>
  <c r="G285" i="12" s="1"/>
  <c r="C285" i="12"/>
  <c r="N284" i="12"/>
  <c r="G284" i="12" s="1"/>
  <c r="C284" i="12"/>
  <c r="N283" i="12"/>
  <c r="G283" i="12" s="1"/>
  <c r="C283" i="12"/>
  <c r="N282" i="12"/>
  <c r="G282" i="12" s="1"/>
  <c r="C282" i="12"/>
  <c r="N281" i="12"/>
  <c r="G281" i="12" s="1"/>
  <c r="C281" i="12"/>
  <c r="N280" i="12"/>
  <c r="G280" i="12" s="1"/>
  <c r="C280" i="12"/>
  <c r="N279" i="12"/>
  <c r="G279" i="12" s="1"/>
  <c r="C279" i="12"/>
  <c r="N278" i="12"/>
  <c r="G278" i="12" s="1"/>
  <c r="C278" i="12"/>
  <c r="N277" i="12"/>
  <c r="G277" i="12" s="1"/>
  <c r="C277" i="12"/>
  <c r="R277" i="12" s="1"/>
  <c r="S277" i="12" s="1"/>
  <c r="N276" i="12"/>
  <c r="G276" i="12" s="1"/>
  <c r="C276" i="12"/>
  <c r="N275" i="12"/>
  <c r="G275" i="12" s="1"/>
  <c r="C275" i="12"/>
  <c r="N274" i="12"/>
  <c r="G274" i="12" s="1"/>
  <c r="C274" i="12"/>
  <c r="N273" i="12"/>
  <c r="G273" i="12" s="1"/>
  <c r="C273" i="12"/>
  <c r="N272" i="12"/>
  <c r="G272" i="12" s="1"/>
  <c r="C272" i="12"/>
  <c r="N271" i="12"/>
  <c r="G271" i="12" s="1"/>
  <c r="C271" i="12"/>
  <c r="N270" i="12"/>
  <c r="G270" i="12" s="1"/>
  <c r="C270" i="12"/>
  <c r="N269" i="12"/>
  <c r="G269" i="12" s="1"/>
  <c r="C269" i="12"/>
  <c r="N268" i="12"/>
  <c r="G268" i="12" s="1"/>
  <c r="C268" i="12"/>
  <c r="R268" i="12" s="1"/>
  <c r="S268" i="12" s="1"/>
  <c r="N267" i="12"/>
  <c r="G267" i="12" s="1"/>
  <c r="C267" i="12"/>
  <c r="R267" i="12" s="1"/>
  <c r="S267" i="12" s="1"/>
  <c r="N266" i="12"/>
  <c r="G266" i="12" s="1"/>
  <c r="C266" i="12"/>
  <c r="R266" i="12" s="1"/>
  <c r="S266" i="12" s="1"/>
  <c r="N265" i="12"/>
  <c r="G265" i="12" s="1"/>
  <c r="C265" i="12"/>
  <c r="R265" i="12" s="1"/>
  <c r="S265" i="12" s="1"/>
  <c r="N264" i="12"/>
  <c r="G264" i="12" s="1"/>
  <c r="C264" i="12"/>
  <c r="R264" i="12" s="1"/>
  <c r="S264" i="12" s="1"/>
  <c r="N263" i="12"/>
  <c r="G263" i="12" s="1"/>
  <c r="C263" i="12"/>
  <c r="R263" i="12" s="1"/>
  <c r="S263" i="12" s="1"/>
  <c r="N262" i="12"/>
  <c r="G262" i="12" s="1"/>
  <c r="C262" i="12"/>
  <c r="R262" i="12" s="1"/>
  <c r="S262" i="12" s="1"/>
  <c r="N261" i="12"/>
  <c r="G261" i="12" s="1"/>
  <c r="C261" i="12"/>
  <c r="R261" i="12" s="1"/>
  <c r="S261" i="12" s="1"/>
  <c r="N260" i="12"/>
  <c r="G260" i="12" s="1"/>
  <c r="C260" i="12"/>
  <c r="R260" i="12" s="1"/>
  <c r="S260" i="12" s="1"/>
  <c r="N259" i="12"/>
  <c r="G259" i="12" s="1"/>
  <c r="C259" i="12"/>
  <c r="R259" i="12" s="1"/>
  <c r="S259" i="12" s="1"/>
  <c r="N258" i="12"/>
  <c r="G258" i="12" s="1"/>
  <c r="C258" i="12"/>
  <c r="R258" i="12" s="1"/>
  <c r="S258" i="12" s="1"/>
  <c r="N257" i="12"/>
  <c r="G257" i="12" s="1"/>
  <c r="C257" i="12"/>
  <c r="R257" i="12" s="1"/>
  <c r="S257" i="12" s="1"/>
  <c r="N256" i="12"/>
  <c r="G256" i="12" s="1"/>
  <c r="C256" i="12"/>
  <c r="R256" i="12" s="1"/>
  <c r="S256" i="12" s="1"/>
  <c r="N255" i="12"/>
  <c r="G255" i="12" s="1"/>
  <c r="C255" i="12"/>
  <c r="R255" i="12" s="1"/>
  <c r="S255" i="12" s="1"/>
  <c r="N254" i="12"/>
  <c r="G254" i="12" s="1"/>
  <c r="C254" i="12"/>
  <c r="R254" i="12" s="1"/>
  <c r="S254" i="12" s="1"/>
  <c r="N253" i="12"/>
  <c r="G253" i="12" s="1"/>
  <c r="C253" i="12"/>
  <c r="R253" i="12" s="1"/>
  <c r="S253" i="12" s="1"/>
  <c r="N252" i="12"/>
  <c r="G252" i="12" s="1"/>
  <c r="C252" i="12"/>
  <c r="R252" i="12" s="1"/>
  <c r="S252" i="12" s="1"/>
  <c r="N251" i="12"/>
  <c r="G251" i="12" s="1"/>
  <c r="C251" i="12"/>
  <c r="R251" i="12" s="1"/>
  <c r="S251" i="12" s="1"/>
  <c r="N250" i="12"/>
  <c r="G250" i="12" s="1"/>
  <c r="C250" i="12"/>
  <c r="R250" i="12" s="1"/>
  <c r="S250" i="12" s="1"/>
  <c r="N249" i="12"/>
  <c r="G249" i="12" s="1"/>
  <c r="C249" i="12"/>
  <c r="R249" i="12" s="1"/>
  <c r="S249" i="12" s="1"/>
  <c r="N248" i="12"/>
  <c r="G248" i="12" s="1"/>
  <c r="C248" i="12"/>
  <c r="R248" i="12" s="1"/>
  <c r="S248" i="12" s="1"/>
  <c r="N247" i="12"/>
  <c r="G247" i="12" s="1"/>
  <c r="C247" i="12"/>
  <c r="R247" i="12" s="1"/>
  <c r="S247" i="12" s="1"/>
  <c r="N246" i="12"/>
  <c r="G246" i="12" s="1"/>
  <c r="C246" i="12"/>
  <c r="R246" i="12" s="1"/>
  <c r="S246" i="12" s="1"/>
  <c r="N245" i="12"/>
  <c r="G245" i="12" s="1"/>
  <c r="C245" i="12"/>
  <c r="R245" i="12" s="1"/>
  <c r="S245" i="12" s="1"/>
  <c r="N244" i="12"/>
  <c r="G244" i="12" s="1"/>
  <c r="C244" i="12"/>
  <c r="R244" i="12" s="1"/>
  <c r="S244" i="12" s="1"/>
  <c r="N243" i="12"/>
  <c r="G243" i="12" s="1"/>
  <c r="C243" i="12"/>
  <c r="R243" i="12" s="1"/>
  <c r="S243" i="12" s="1"/>
  <c r="N242" i="12"/>
  <c r="G242" i="12" s="1"/>
  <c r="C242" i="12"/>
  <c r="R242" i="12" s="1"/>
  <c r="S242" i="12" s="1"/>
  <c r="N241" i="12"/>
  <c r="G241" i="12" s="1"/>
  <c r="C241" i="12"/>
  <c r="R241" i="12" s="1"/>
  <c r="S241" i="12" s="1"/>
  <c r="N240" i="12"/>
  <c r="G240" i="12" s="1"/>
  <c r="C240" i="12"/>
  <c r="R240" i="12" s="1"/>
  <c r="S240" i="12" s="1"/>
  <c r="N239" i="12"/>
  <c r="G239" i="12" s="1"/>
  <c r="C239" i="12"/>
  <c r="R239" i="12" s="1"/>
  <c r="S239" i="12" s="1"/>
  <c r="N238" i="12"/>
  <c r="G238" i="12" s="1"/>
  <c r="C238" i="12"/>
  <c r="R238" i="12" s="1"/>
  <c r="S238" i="12" s="1"/>
  <c r="N237" i="12"/>
  <c r="G237" i="12" s="1"/>
  <c r="C237" i="12"/>
  <c r="R237" i="12" s="1"/>
  <c r="S237" i="12" s="1"/>
  <c r="N236" i="12"/>
  <c r="G236" i="12" s="1"/>
  <c r="C236" i="12"/>
  <c r="R236" i="12" s="1"/>
  <c r="S236" i="12" s="1"/>
  <c r="N235" i="12"/>
  <c r="G235" i="12" s="1"/>
  <c r="C235" i="12"/>
  <c r="R235" i="12" s="1"/>
  <c r="S235" i="12" s="1"/>
  <c r="N234" i="12"/>
  <c r="G234" i="12"/>
  <c r="C234" i="12"/>
  <c r="R234" i="12" s="1"/>
  <c r="S234" i="12" s="1"/>
  <c r="N233" i="12"/>
  <c r="G233" i="12" s="1"/>
  <c r="C233" i="12"/>
  <c r="R233" i="12" s="1"/>
  <c r="S233" i="12" s="1"/>
  <c r="N232" i="12"/>
  <c r="G232" i="12" s="1"/>
  <c r="C232" i="12"/>
  <c r="R232" i="12" s="1"/>
  <c r="S232" i="12" s="1"/>
  <c r="N231" i="12"/>
  <c r="G231" i="12" s="1"/>
  <c r="C231" i="12"/>
  <c r="R231" i="12" s="1"/>
  <c r="S231" i="12" s="1"/>
  <c r="N230" i="12"/>
  <c r="G230" i="12" s="1"/>
  <c r="C230" i="12"/>
  <c r="R230" i="12" s="1"/>
  <c r="S230" i="12" s="1"/>
  <c r="N229" i="12"/>
  <c r="G229" i="12" s="1"/>
  <c r="C229" i="12"/>
  <c r="R229" i="12" s="1"/>
  <c r="S229" i="12" s="1"/>
  <c r="N228" i="12"/>
  <c r="G228" i="12" s="1"/>
  <c r="C228" i="12"/>
  <c r="R228" i="12" s="1"/>
  <c r="S228" i="12" s="1"/>
  <c r="N227" i="12"/>
  <c r="G227" i="12" s="1"/>
  <c r="C227" i="12"/>
  <c r="R227" i="12" s="1"/>
  <c r="S227" i="12" s="1"/>
  <c r="N226" i="12"/>
  <c r="G226" i="12" s="1"/>
  <c r="C226" i="12"/>
  <c r="R226" i="12" s="1"/>
  <c r="S226" i="12" s="1"/>
  <c r="N225" i="12"/>
  <c r="G225" i="12" s="1"/>
  <c r="C225" i="12"/>
  <c r="R225" i="12" s="1"/>
  <c r="S225" i="12" s="1"/>
  <c r="N224" i="12"/>
  <c r="G224" i="12" s="1"/>
  <c r="C224" i="12"/>
  <c r="R224" i="12" s="1"/>
  <c r="S224" i="12" s="1"/>
  <c r="N223" i="12"/>
  <c r="G223" i="12" s="1"/>
  <c r="C223" i="12"/>
  <c r="R223" i="12" s="1"/>
  <c r="S223" i="12" s="1"/>
  <c r="N222" i="12"/>
  <c r="G222" i="12" s="1"/>
  <c r="C222" i="12"/>
  <c r="R222" i="12" s="1"/>
  <c r="S222" i="12" s="1"/>
  <c r="N221" i="12"/>
  <c r="G221" i="12"/>
  <c r="C221" i="12"/>
  <c r="R221" i="12" s="1"/>
  <c r="S221" i="12" s="1"/>
  <c r="N220" i="12"/>
  <c r="G220" i="12" s="1"/>
  <c r="C220" i="12"/>
  <c r="R220" i="12" s="1"/>
  <c r="S220" i="12" s="1"/>
  <c r="N219" i="12"/>
  <c r="G219" i="12" s="1"/>
  <c r="C219" i="12"/>
  <c r="R219" i="12" s="1"/>
  <c r="S219" i="12" s="1"/>
  <c r="N218" i="12"/>
  <c r="G218" i="12" s="1"/>
  <c r="C218" i="12"/>
  <c r="R218" i="12" s="1"/>
  <c r="S218" i="12" s="1"/>
  <c r="N217" i="12"/>
  <c r="G217" i="12" s="1"/>
  <c r="C217" i="12"/>
  <c r="R217" i="12" s="1"/>
  <c r="S217" i="12" s="1"/>
  <c r="N216" i="12"/>
  <c r="G216" i="12" s="1"/>
  <c r="C216" i="12"/>
  <c r="R216" i="12" s="1"/>
  <c r="S216" i="12" s="1"/>
  <c r="N215" i="12"/>
  <c r="G215" i="12" s="1"/>
  <c r="C215" i="12"/>
  <c r="R215" i="12" s="1"/>
  <c r="S215" i="12" s="1"/>
  <c r="N214" i="12"/>
  <c r="G214" i="12" s="1"/>
  <c r="C214" i="12"/>
  <c r="R214" i="12" s="1"/>
  <c r="S214" i="12" s="1"/>
  <c r="N213" i="12"/>
  <c r="G213" i="12" s="1"/>
  <c r="C213" i="12"/>
  <c r="R213" i="12" s="1"/>
  <c r="S213" i="12" s="1"/>
  <c r="N212" i="12"/>
  <c r="G212" i="12" s="1"/>
  <c r="C212" i="12"/>
  <c r="R212" i="12" s="1"/>
  <c r="S212" i="12" s="1"/>
  <c r="N211" i="12"/>
  <c r="G211" i="12" s="1"/>
  <c r="C211" i="12"/>
  <c r="R211" i="12" s="1"/>
  <c r="S211" i="12" s="1"/>
  <c r="N210" i="12"/>
  <c r="G210" i="12" s="1"/>
  <c r="C210" i="12"/>
  <c r="R210" i="12" s="1"/>
  <c r="S210" i="12" s="1"/>
  <c r="N209" i="12"/>
  <c r="G209" i="12" s="1"/>
  <c r="C209" i="12"/>
  <c r="R209" i="12" s="1"/>
  <c r="S209" i="12" s="1"/>
  <c r="N208" i="12"/>
  <c r="G208" i="12" s="1"/>
  <c r="C208" i="12"/>
  <c r="R208" i="12" s="1"/>
  <c r="S208" i="12" s="1"/>
  <c r="N207" i="12"/>
  <c r="G207" i="12" s="1"/>
  <c r="C207" i="12"/>
  <c r="R207" i="12" s="1"/>
  <c r="S207" i="12" s="1"/>
  <c r="N206" i="12"/>
  <c r="G206" i="12" s="1"/>
  <c r="C206" i="12"/>
  <c r="R206" i="12" s="1"/>
  <c r="S206" i="12" s="1"/>
  <c r="N205" i="12"/>
  <c r="G205" i="12" s="1"/>
  <c r="C205" i="12"/>
  <c r="R205" i="12" s="1"/>
  <c r="S205" i="12" s="1"/>
  <c r="N204" i="12"/>
  <c r="G204" i="12" s="1"/>
  <c r="C204" i="12"/>
  <c r="R204" i="12" s="1"/>
  <c r="S204" i="12" s="1"/>
  <c r="N203" i="12"/>
  <c r="G203" i="12" s="1"/>
  <c r="C203" i="12"/>
  <c r="R203" i="12" s="1"/>
  <c r="S203" i="12" s="1"/>
  <c r="N202" i="12"/>
  <c r="G202" i="12" s="1"/>
  <c r="C202" i="12"/>
  <c r="R202" i="12" s="1"/>
  <c r="S202" i="12" s="1"/>
  <c r="N201" i="12"/>
  <c r="G201" i="12" s="1"/>
  <c r="C201" i="12"/>
  <c r="R201" i="12" s="1"/>
  <c r="S201" i="12" s="1"/>
  <c r="N200" i="12"/>
  <c r="G200" i="12" s="1"/>
  <c r="C200" i="12"/>
  <c r="R200" i="12" s="1"/>
  <c r="S200" i="12" s="1"/>
  <c r="N199" i="12"/>
  <c r="G199" i="12" s="1"/>
  <c r="C199" i="12"/>
  <c r="R199" i="12" s="1"/>
  <c r="S199" i="12" s="1"/>
  <c r="N198" i="12"/>
  <c r="G198" i="12" s="1"/>
  <c r="C198" i="12"/>
  <c r="R198" i="12" s="1"/>
  <c r="S198" i="12" s="1"/>
  <c r="N197" i="12"/>
  <c r="G197" i="12" s="1"/>
  <c r="C197" i="12"/>
  <c r="R197" i="12" s="1"/>
  <c r="S197" i="12" s="1"/>
  <c r="N196" i="12"/>
  <c r="G196" i="12" s="1"/>
  <c r="C196" i="12"/>
  <c r="R196" i="12" s="1"/>
  <c r="S196" i="12" s="1"/>
  <c r="N195" i="12"/>
  <c r="G195" i="12" s="1"/>
  <c r="C195" i="12"/>
  <c r="R195" i="12" s="1"/>
  <c r="S195" i="12" s="1"/>
  <c r="N194" i="12"/>
  <c r="G194" i="12" s="1"/>
  <c r="C194" i="12"/>
  <c r="R194" i="12" s="1"/>
  <c r="S194" i="12" s="1"/>
  <c r="N193" i="12"/>
  <c r="G193" i="12" s="1"/>
  <c r="C193" i="12"/>
  <c r="R193" i="12" s="1"/>
  <c r="S193" i="12" s="1"/>
  <c r="N192" i="12"/>
  <c r="G192" i="12" s="1"/>
  <c r="C192" i="12"/>
  <c r="R192" i="12" s="1"/>
  <c r="S192" i="12" s="1"/>
  <c r="N191" i="12"/>
  <c r="G191" i="12" s="1"/>
  <c r="C191" i="12"/>
  <c r="R191" i="12" s="1"/>
  <c r="S191" i="12" s="1"/>
  <c r="N190" i="12"/>
  <c r="G190" i="12"/>
  <c r="C190" i="12"/>
  <c r="R190" i="12" s="1"/>
  <c r="S190" i="12" s="1"/>
  <c r="N189" i="12"/>
  <c r="G189" i="12" s="1"/>
  <c r="C189" i="12"/>
  <c r="R189" i="12" s="1"/>
  <c r="S189" i="12" s="1"/>
  <c r="N188" i="12"/>
  <c r="G188" i="12" s="1"/>
  <c r="C188" i="12"/>
  <c r="R188" i="12" s="1"/>
  <c r="S188" i="12" s="1"/>
  <c r="N187" i="12"/>
  <c r="G187" i="12" s="1"/>
  <c r="C187" i="12"/>
  <c r="R187" i="12" s="1"/>
  <c r="S187" i="12" s="1"/>
  <c r="N186" i="12"/>
  <c r="G186" i="12" s="1"/>
  <c r="C186" i="12"/>
  <c r="R186" i="12" s="1"/>
  <c r="S186" i="12" s="1"/>
  <c r="N185" i="12"/>
  <c r="G185" i="12" s="1"/>
  <c r="C185" i="12"/>
  <c r="R185" i="12" s="1"/>
  <c r="S185" i="12" s="1"/>
  <c r="N184" i="12"/>
  <c r="G184" i="12" s="1"/>
  <c r="C184" i="12"/>
  <c r="R184" i="12" s="1"/>
  <c r="S184" i="12" s="1"/>
  <c r="N183" i="12"/>
  <c r="G183" i="12" s="1"/>
  <c r="C183" i="12"/>
  <c r="R183" i="12" s="1"/>
  <c r="S183" i="12" s="1"/>
  <c r="N182" i="12"/>
  <c r="G182" i="12" s="1"/>
  <c r="C182" i="12"/>
  <c r="R182" i="12" s="1"/>
  <c r="S182" i="12" s="1"/>
  <c r="N181" i="12"/>
  <c r="G181" i="12" s="1"/>
  <c r="C181" i="12"/>
  <c r="R181" i="12" s="1"/>
  <c r="S181" i="12" s="1"/>
  <c r="N180" i="12"/>
  <c r="G180" i="12" s="1"/>
  <c r="C180" i="12"/>
  <c r="R180" i="12" s="1"/>
  <c r="S180" i="12" s="1"/>
  <c r="N179" i="12"/>
  <c r="G179" i="12" s="1"/>
  <c r="C179" i="12"/>
  <c r="R179" i="12" s="1"/>
  <c r="S179" i="12" s="1"/>
  <c r="N178" i="12"/>
  <c r="G178" i="12" s="1"/>
  <c r="C178" i="12"/>
  <c r="R178" i="12" s="1"/>
  <c r="S178" i="12" s="1"/>
  <c r="N177" i="12"/>
  <c r="G177" i="12" s="1"/>
  <c r="C177" i="12"/>
  <c r="R177" i="12" s="1"/>
  <c r="S177" i="12" s="1"/>
  <c r="N176" i="12"/>
  <c r="G176" i="12" s="1"/>
  <c r="C176" i="12"/>
  <c r="R176" i="12" s="1"/>
  <c r="S176" i="12" s="1"/>
  <c r="N175" i="12"/>
  <c r="G175" i="12" s="1"/>
  <c r="C175" i="12"/>
  <c r="R175" i="12" s="1"/>
  <c r="S175" i="12" s="1"/>
  <c r="N174" i="12"/>
  <c r="G174" i="12" s="1"/>
  <c r="C174" i="12"/>
  <c r="R174" i="12" s="1"/>
  <c r="S174" i="12" s="1"/>
  <c r="N173" i="12"/>
  <c r="G173" i="12" s="1"/>
  <c r="C173" i="12"/>
  <c r="R173" i="12" s="1"/>
  <c r="S173" i="12" s="1"/>
  <c r="N172" i="12"/>
  <c r="G172" i="12" s="1"/>
  <c r="C172" i="12"/>
  <c r="R172" i="12" s="1"/>
  <c r="S172" i="12" s="1"/>
  <c r="N171" i="12"/>
  <c r="G171" i="12" s="1"/>
  <c r="C171" i="12"/>
  <c r="R171" i="12" s="1"/>
  <c r="S171" i="12" s="1"/>
  <c r="N170" i="12"/>
  <c r="G170" i="12" s="1"/>
  <c r="C170" i="12"/>
  <c r="R170" i="12" s="1"/>
  <c r="S170" i="12" s="1"/>
  <c r="N169" i="12"/>
  <c r="G169" i="12" s="1"/>
  <c r="C169" i="12"/>
  <c r="R169" i="12" s="1"/>
  <c r="S169" i="12" s="1"/>
  <c r="N168" i="12"/>
  <c r="G168" i="12" s="1"/>
  <c r="C168" i="12"/>
  <c r="R168" i="12" s="1"/>
  <c r="S168" i="12" s="1"/>
  <c r="N167" i="12"/>
  <c r="G167" i="12" s="1"/>
  <c r="C167" i="12"/>
  <c r="R167" i="12" s="1"/>
  <c r="S167" i="12" s="1"/>
  <c r="N166" i="12"/>
  <c r="G166" i="12" s="1"/>
  <c r="C166" i="12"/>
  <c r="R166" i="12" s="1"/>
  <c r="S166" i="12" s="1"/>
  <c r="N165" i="12"/>
  <c r="G165" i="12" s="1"/>
  <c r="C165" i="12"/>
  <c r="R165" i="12" s="1"/>
  <c r="S165" i="12" s="1"/>
  <c r="N164" i="12"/>
  <c r="G164" i="12" s="1"/>
  <c r="C164" i="12"/>
  <c r="R164" i="12" s="1"/>
  <c r="S164" i="12" s="1"/>
  <c r="N163" i="12"/>
  <c r="G163" i="12" s="1"/>
  <c r="C163" i="12"/>
  <c r="R163" i="12" s="1"/>
  <c r="S163" i="12" s="1"/>
  <c r="N162" i="12"/>
  <c r="G162" i="12" s="1"/>
  <c r="C162" i="12"/>
  <c r="R162" i="12" s="1"/>
  <c r="S162" i="12" s="1"/>
  <c r="N161" i="12"/>
  <c r="G161" i="12" s="1"/>
  <c r="C161" i="12"/>
  <c r="R161" i="12" s="1"/>
  <c r="S161" i="12" s="1"/>
  <c r="N160" i="12"/>
  <c r="G160" i="12" s="1"/>
  <c r="C160" i="12"/>
  <c r="R160" i="12" s="1"/>
  <c r="S160" i="12" s="1"/>
  <c r="N159" i="12"/>
  <c r="G159" i="12"/>
  <c r="C159" i="12"/>
  <c r="R159" i="12" s="1"/>
  <c r="S159" i="12" s="1"/>
  <c r="N158" i="12"/>
  <c r="G158" i="12" s="1"/>
  <c r="C158" i="12"/>
  <c r="R158" i="12" s="1"/>
  <c r="S158" i="12" s="1"/>
  <c r="N157" i="12"/>
  <c r="G157" i="12" s="1"/>
  <c r="C157" i="12"/>
  <c r="R157" i="12" s="1"/>
  <c r="S157" i="12" s="1"/>
  <c r="N156" i="12"/>
  <c r="G156" i="12" s="1"/>
  <c r="C156" i="12"/>
  <c r="R156" i="12" s="1"/>
  <c r="S156" i="12" s="1"/>
  <c r="N155" i="12"/>
  <c r="G155" i="12" s="1"/>
  <c r="C155" i="12"/>
  <c r="R155" i="12" s="1"/>
  <c r="S155" i="12" s="1"/>
  <c r="N154" i="12"/>
  <c r="G154" i="12" s="1"/>
  <c r="C154" i="12"/>
  <c r="R154" i="12" s="1"/>
  <c r="S154" i="12" s="1"/>
  <c r="N153" i="12"/>
  <c r="G153" i="12" s="1"/>
  <c r="C153" i="12"/>
  <c r="R153" i="12" s="1"/>
  <c r="S153" i="12" s="1"/>
  <c r="N152" i="12"/>
  <c r="G152" i="12" s="1"/>
  <c r="C152" i="12"/>
  <c r="R152" i="12" s="1"/>
  <c r="S152" i="12" s="1"/>
  <c r="N151" i="12"/>
  <c r="G151" i="12" s="1"/>
  <c r="C151" i="12"/>
  <c r="R151" i="12" s="1"/>
  <c r="S151" i="12" s="1"/>
  <c r="N150" i="12"/>
  <c r="G150" i="12" s="1"/>
  <c r="C150" i="12"/>
  <c r="R150" i="12" s="1"/>
  <c r="S150" i="12" s="1"/>
  <c r="N149" i="12"/>
  <c r="G149" i="12" s="1"/>
  <c r="C149" i="12"/>
  <c r="R149" i="12" s="1"/>
  <c r="S149" i="12" s="1"/>
  <c r="N148" i="12"/>
  <c r="G148" i="12" s="1"/>
  <c r="C148" i="12"/>
  <c r="R148" i="12" s="1"/>
  <c r="S148" i="12" s="1"/>
  <c r="N147" i="12"/>
  <c r="G147" i="12" s="1"/>
  <c r="C147" i="12"/>
  <c r="R147" i="12" s="1"/>
  <c r="S147" i="12" s="1"/>
  <c r="N146" i="12"/>
  <c r="G146" i="12" s="1"/>
  <c r="C146" i="12"/>
  <c r="R146" i="12" s="1"/>
  <c r="S146" i="12" s="1"/>
  <c r="N145" i="12"/>
  <c r="G145" i="12" s="1"/>
  <c r="C145" i="12"/>
  <c r="R145" i="12" s="1"/>
  <c r="S145" i="12" s="1"/>
  <c r="N144" i="12"/>
  <c r="G144" i="12" s="1"/>
  <c r="C144" i="12"/>
  <c r="R144" i="12" s="1"/>
  <c r="S144" i="12" s="1"/>
  <c r="N143" i="12"/>
  <c r="G143" i="12" s="1"/>
  <c r="C143" i="12"/>
  <c r="R143" i="12" s="1"/>
  <c r="S143" i="12" s="1"/>
  <c r="N142" i="12"/>
  <c r="G142" i="12" s="1"/>
  <c r="C142" i="12"/>
  <c r="R142" i="12" s="1"/>
  <c r="S142" i="12" s="1"/>
  <c r="N141" i="12"/>
  <c r="G141" i="12" s="1"/>
  <c r="C141" i="12"/>
  <c r="R141" i="12" s="1"/>
  <c r="S141" i="12" s="1"/>
  <c r="N140" i="12"/>
  <c r="G140" i="12" s="1"/>
  <c r="C140" i="12"/>
  <c r="R140" i="12" s="1"/>
  <c r="S140" i="12" s="1"/>
  <c r="N139" i="12"/>
  <c r="G139" i="12" s="1"/>
  <c r="C139" i="12"/>
  <c r="R139" i="12" s="1"/>
  <c r="S139" i="12" s="1"/>
  <c r="N138" i="12"/>
  <c r="G138" i="12" s="1"/>
  <c r="C138" i="12"/>
  <c r="R138" i="12" s="1"/>
  <c r="S138" i="12" s="1"/>
  <c r="N137" i="12"/>
  <c r="G137" i="12" s="1"/>
  <c r="C137" i="12"/>
  <c r="R137" i="12" s="1"/>
  <c r="S137" i="12" s="1"/>
  <c r="N136" i="12"/>
  <c r="G136" i="12" s="1"/>
  <c r="C136" i="12"/>
  <c r="R136" i="12" s="1"/>
  <c r="S136" i="12" s="1"/>
  <c r="N135" i="12"/>
  <c r="G135" i="12" s="1"/>
  <c r="C135" i="12"/>
  <c r="R135" i="12" s="1"/>
  <c r="S135" i="12" s="1"/>
  <c r="N134" i="12"/>
  <c r="G134" i="12" s="1"/>
  <c r="C134" i="12"/>
  <c r="R134" i="12" s="1"/>
  <c r="S134" i="12" s="1"/>
  <c r="N133" i="12"/>
  <c r="G133" i="12" s="1"/>
  <c r="C133" i="12"/>
  <c r="R133" i="12" s="1"/>
  <c r="S133" i="12" s="1"/>
  <c r="N132" i="12"/>
  <c r="G132" i="12" s="1"/>
  <c r="C132" i="12"/>
  <c r="N131" i="12"/>
  <c r="G131" i="12" s="1"/>
  <c r="C131" i="12"/>
  <c r="N130" i="12"/>
  <c r="G130" i="12" s="1"/>
  <c r="C130" i="12"/>
  <c r="N129" i="12"/>
  <c r="G129" i="12" s="1"/>
  <c r="C129" i="12"/>
  <c r="N128" i="12"/>
  <c r="G128" i="12" s="1"/>
  <c r="C128" i="12"/>
  <c r="N127" i="12"/>
  <c r="G127" i="12" s="1"/>
  <c r="C127" i="12"/>
  <c r="N126" i="12"/>
  <c r="G126" i="12" s="1"/>
  <c r="C126" i="12"/>
  <c r="R126" i="12" s="1"/>
  <c r="S126" i="12" s="1"/>
  <c r="N125" i="12"/>
  <c r="G125" i="12" s="1"/>
  <c r="C125" i="12"/>
  <c r="N124" i="12"/>
  <c r="G124" i="12" s="1"/>
  <c r="C124" i="12"/>
  <c r="N123" i="12"/>
  <c r="G123" i="12" s="1"/>
  <c r="C123" i="12"/>
  <c r="N122" i="12"/>
  <c r="G122" i="12" s="1"/>
  <c r="C122" i="12"/>
  <c r="N121" i="12"/>
  <c r="G121" i="12" s="1"/>
  <c r="N120" i="12"/>
  <c r="G120" i="12" s="1"/>
  <c r="C120" i="12"/>
  <c r="N119" i="12"/>
  <c r="G119" i="12" s="1"/>
  <c r="C119" i="12"/>
  <c r="N118" i="12"/>
  <c r="G118" i="12" s="1"/>
  <c r="C118" i="12"/>
  <c r="N117" i="12"/>
  <c r="G117" i="12" s="1"/>
  <c r="C117" i="12"/>
  <c r="N116" i="12"/>
  <c r="G116" i="12" s="1"/>
  <c r="C116" i="12"/>
  <c r="N115" i="12"/>
  <c r="G115" i="12" s="1"/>
  <c r="C115" i="12"/>
  <c r="N114" i="12"/>
  <c r="G114" i="12" s="1"/>
  <c r="C114" i="12"/>
  <c r="N113" i="12"/>
  <c r="G113" i="12" s="1"/>
  <c r="C113" i="12"/>
  <c r="N112" i="12"/>
  <c r="G112" i="12" s="1"/>
  <c r="C112" i="12"/>
  <c r="N111" i="12"/>
  <c r="G111" i="12" s="1"/>
  <c r="C111" i="12"/>
  <c r="N110" i="12"/>
  <c r="G110" i="12" s="1"/>
  <c r="C110" i="12"/>
  <c r="N109" i="12"/>
  <c r="G109" i="12" s="1"/>
  <c r="C109" i="12"/>
  <c r="N108" i="12"/>
  <c r="G108" i="12" s="1"/>
  <c r="C108" i="12"/>
  <c r="N107" i="12"/>
  <c r="G107" i="12" s="1"/>
  <c r="C107" i="12"/>
  <c r="N106" i="12"/>
  <c r="G106" i="12" s="1"/>
  <c r="C106" i="12"/>
  <c r="N105" i="12"/>
  <c r="G105" i="12" s="1"/>
  <c r="C105" i="12"/>
  <c r="N104" i="12"/>
  <c r="G104" i="12" s="1"/>
  <c r="C104" i="12"/>
  <c r="N103" i="12"/>
  <c r="G103" i="12" s="1"/>
  <c r="C103" i="12"/>
  <c r="N102" i="12"/>
  <c r="G102" i="12" s="1"/>
  <c r="C102" i="12"/>
  <c r="N101" i="12"/>
  <c r="G101" i="12" s="1"/>
  <c r="C101" i="12"/>
  <c r="N100" i="12"/>
  <c r="G100" i="12" s="1"/>
  <c r="C100" i="12"/>
  <c r="N99" i="12"/>
  <c r="G99" i="12" s="1"/>
  <c r="C99" i="12"/>
  <c r="N98" i="12"/>
  <c r="G98" i="12" s="1"/>
  <c r="C98" i="12"/>
  <c r="N97" i="12"/>
  <c r="G97" i="12" s="1"/>
  <c r="C97" i="12"/>
  <c r="N96" i="12"/>
  <c r="G96" i="12" s="1"/>
  <c r="C96" i="12"/>
  <c r="N95" i="12"/>
  <c r="G95" i="12" s="1"/>
  <c r="N94" i="12"/>
  <c r="G94" i="12" s="1"/>
  <c r="C94" i="12"/>
  <c r="N93" i="12"/>
  <c r="G93" i="12" s="1"/>
  <c r="C93" i="12"/>
  <c r="N92" i="12"/>
  <c r="G92" i="12" s="1"/>
  <c r="C92" i="12"/>
  <c r="N91" i="12"/>
  <c r="G91" i="12" s="1"/>
  <c r="C91" i="12"/>
  <c r="N90" i="12"/>
  <c r="G90" i="12" s="1"/>
  <c r="C90" i="12"/>
  <c r="N89" i="12"/>
  <c r="G89" i="12" s="1"/>
  <c r="C89" i="12"/>
  <c r="N88" i="12"/>
  <c r="G88" i="12" s="1"/>
  <c r="C88" i="12"/>
  <c r="N87" i="12"/>
  <c r="G87" i="12" s="1"/>
  <c r="C87" i="12"/>
  <c r="N86" i="12"/>
  <c r="G86" i="12" s="1"/>
  <c r="C86" i="12"/>
  <c r="N85" i="12"/>
  <c r="G85" i="12" s="1"/>
  <c r="C85" i="12"/>
  <c r="N84" i="12"/>
  <c r="G84" i="12" s="1"/>
  <c r="C84" i="12"/>
  <c r="N83" i="12"/>
  <c r="G83" i="12" s="1"/>
  <c r="C83" i="12"/>
  <c r="N82" i="12"/>
  <c r="G82" i="12" s="1"/>
  <c r="C82" i="12"/>
  <c r="N81" i="12"/>
  <c r="G81" i="12" s="1"/>
  <c r="C81" i="12"/>
  <c r="N80" i="12"/>
  <c r="G80" i="12" s="1"/>
  <c r="C80" i="12"/>
  <c r="N79" i="12"/>
  <c r="G79" i="12" s="1"/>
  <c r="C79" i="12"/>
  <c r="N78" i="12"/>
  <c r="G78" i="12" s="1"/>
  <c r="C78" i="12"/>
  <c r="N77" i="12"/>
  <c r="G77" i="12" s="1"/>
  <c r="C77" i="12"/>
  <c r="N76" i="12"/>
  <c r="G76" i="12" s="1"/>
  <c r="C76" i="12"/>
  <c r="N75" i="12"/>
  <c r="G75" i="12" s="1"/>
  <c r="C75" i="12"/>
  <c r="N74" i="12"/>
  <c r="G74" i="12" s="1"/>
  <c r="C74" i="12"/>
  <c r="N73" i="12"/>
  <c r="G73" i="12" s="1"/>
  <c r="C73" i="12"/>
  <c r="N72" i="12"/>
  <c r="G72" i="12" s="1"/>
  <c r="C72" i="12"/>
  <c r="N71" i="12"/>
  <c r="G71" i="12" s="1"/>
  <c r="C71" i="12"/>
  <c r="N70" i="12"/>
  <c r="G70" i="12" s="1"/>
  <c r="C70" i="12"/>
  <c r="N69" i="12"/>
  <c r="G69" i="12" s="1"/>
  <c r="C69" i="12"/>
  <c r="N68" i="12"/>
  <c r="G68" i="12" s="1"/>
  <c r="C68" i="12"/>
  <c r="N67" i="12"/>
  <c r="G67" i="12" s="1"/>
  <c r="C67" i="12"/>
  <c r="N66" i="12"/>
  <c r="G66" i="12" s="1"/>
  <c r="C66" i="12"/>
  <c r="N65" i="12"/>
  <c r="G65" i="12" s="1"/>
  <c r="C65" i="12"/>
  <c r="N64" i="12"/>
  <c r="G64" i="12" s="1"/>
  <c r="C64" i="12"/>
  <c r="N63" i="12"/>
  <c r="G63" i="12" s="1"/>
  <c r="C63" i="12"/>
  <c r="N62" i="12"/>
  <c r="G62" i="12" s="1"/>
  <c r="C62" i="12"/>
  <c r="N61" i="12"/>
  <c r="G61" i="12" s="1"/>
  <c r="C61" i="12"/>
  <c r="N60" i="12"/>
  <c r="G60" i="12" s="1"/>
  <c r="C60" i="12"/>
  <c r="N59" i="12"/>
  <c r="G59" i="12" s="1"/>
  <c r="C59" i="12"/>
  <c r="N58" i="12"/>
  <c r="G58" i="12"/>
  <c r="C58" i="12"/>
  <c r="N57" i="12"/>
  <c r="G57" i="12" s="1"/>
  <c r="C57" i="12"/>
  <c r="N56" i="12"/>
  <c r="G56" i="12" s="1"/>
  <c r="C56" i="12"/>
  <c r="N55" i="12"/>
  <c r="G55" i="12" s="1"/>
  <c r="C55" i="12"/>
  <c r="N54" i="12"/>
  <c r="G54" i="12" s="1"/>
  <c r="C54" i="12"/>
  <c r="N53" i="12"/>
  <c r="G53" i="12" s="1"/>
  <c r="C53" i="12"/>
  <c r="N52" i="12"/>
  <c r="G52" i="12" s="1"/>
  <c r="C52" i="12"/>
  <c r="N51" i="12"/>
  <c r="G51" i="12" s="1"/>
  <c r="C51" i="12"/>
  <c r="N50" i="12"/>
  <c r="G50" i="12" s="1"/>
  <c r="C50" i="12"/>
  <c r="N49" i="12"/>
  <c r="G49" i="12" s="1"/>
  <c r="C49" i="12"/>
  <c r="N48" i="12"/>
  <c r="G48" i="12" s="1"/>
  <c r="C48" i="12"/>
  <c r="N47" i="12"/>
  <c r="G47" i="12" s="1"/>
  <c r="C47" i="12"/>
  <c r="N46" i="12"/>
  <c r="G46" i="12" s="1"/>
  <c r="C46" i="12"/>
  <c r="N45" i="12"/>
  <c r="G45" i="12" s="1"/>
  <c r="C45" i="12"/>
  <c r="N44" i="12"/>
  <c r="G44" i="12" s="1"/>
  <c r="C44" i="12"/>
  <c r="N43" i="12"/>
  <c r="G43" i="12" s="1"/>
  <c r="C43" i="12"/>
  <c r="N42" i="12"/>
  <c r="G42" i="12" s="1"/>
  <c r="C42" i="12"/>
  <c r="N41" i="12"/>
  <c r="G41" i="12" s="1"/>
  <c r="C41" i="12"/>
  <c r="N40" i="12"/>
  <c r="G40" i="12" s="1"/>
  <c r="C40" i="12"/>
  <c r="N39" i="12"/>
  <c r="G39" i="12" s="1"/>
  <c r="C39" i="12"/>
  <c r="N38" i="12"/>
  <c r="G38" i="12" s="1"/>
  <c r="C38" i="12"/>
  <c r="N37" i="12"/>
  <c r="G37" i="12" s="1"/>
  <c r="C37" i="12"/>
  <c r="N36" i="12"/>
  <c r="G36" i="12" s="1"/>
  <c r="C36" i="12"/>
  <c r="N35" i="12"/>
  <c r="G35" i="12" s="1"/>
  <c r="C35" i="12"/>
  <c r="N34" i="12"/>
  <c r="G34" i="12" s="1"/>
  <c r="C34" i="12"/>
  <c r="N33" i="12"/>
  <c r="G33" i="12" s="1"/>
  <c r="C33" i="12"/>
  <c r="N32" i="12"/>
  <c r="G32" i="12"/>
  <c r="C32" i="12"/>
  <c r="N31" i="12"/>
  <c r="G31" i="12" s="1"/>
  <c r="C31" i="12"/>
  <c r="N30" i="12"/>
  <c r="G30" i="12" s="1"/>
  <c r="C30" i="12"/>
  <c r="N29" i="12"/>
  <c r="G29" i="12" s="1"/>
  <c r="C29" i="12"/>
  <c r="N28" i="12"/>
  <c r="G28" i="12" s="1"/>
  <c r="C28" i="12"/>
  <c r="N27" i="12"/>
  <c r="G27" i="12" s="1"/>
  <c r="C27" i="12"/>
  <c r="N26" i="12"/>
  <c r="G26" i="12" s="1"/>
  <c r="C26" i="12"/>
  <c r="N25" i="12"/>
  <c r="G25" i="12" s="1"/>
  <c r="C25" i="12"/>
  <c r="N24" i="12"/>
  <c r="G24" i="12" s="1"/>
  <c r="C24" i="12"/>
  <c r="L23" i="12"/>
  <c r="G23" i="12"/>
  <c r="C23" i="12"/>
  <c r="L22" i="12"/>
  <c r="G22" i="12"/>
  <c r="C22" i="12"/>
  <c r="L21" i="12"/>
  <c r="G21" i="12"/>
  <c r="C21" i="12"/>
  <c r="L20" i="12"/>
  <c r="G20" i="12"/>
  <c r="C20" i="12"/>
  <c r="L19" i="12"/>
  <c r="G19" i="12"/>
  <c r="C19" i="12"/>
  <c r="L18" i="12"/>
  <c r="G18" i="12"/>
  <c r="C18" i="12"/>
  <c r="L17" i="12"/>
  <c r="G17" i="12"/>
  <c r="C17" i="12"/>
  <c r="L16" i="12"/>
  <c r="G16" i="12"/>
  <c r="C16" i="12"/>
  <c r="L15" i="12"/>
  <c r="G15" i="12"/>
  <c r="C15" i="12"/>
  <c r="L14" i="12"/>
  <c r="G14" i="12"/>
  <c r="C14" i="12"/>
  <c r="L13" i="12"/>
  <c r="G13" i="12"/>
  <c r="C13" i="12"/>
  <c r="L12" i="12"/>
  <c r="G12" i="12"/>
  <c r="C12" i="12"/>
  <c r="L11" i="12"/>
  <c r="G11" i="12"/>
  <c r="C11" i="12"/>
  <c r="L10" i="12"/>
  <c r="G10" i="12"/>
  <c r="C10" i="12"/>
  <c r="L9" i="12"/>
  <c r="G9" i="12"/>
  <c r="C9" i="12"/>
  <c r="L8" i="12"/>
  <c r="G8" i="12"/>
  <c r="C8" i="12"/>
  <c r="L7" i="12"/>
  <c r="G7" i="12"/>
  <c r="C7" i="12"/>
  <c r="L6" i="12"/>
  <c r="G6" i="12"/>
  <c r="C6" i="12"/>
  <c r="G5" i="12"/>
  <c r="C5" i="12"/>
  <c r="G4" i="12"/>
  <c r="C4" i="12"/>
  <c r="G3" i="12"/>
  <c r="C3" i="12"/>
  <c r="R343" i="11"/>
  <c r="S343" i="11" s="1"/>
  <c r="R342" i="11"/>
  <c r="S342" i="11" s="1"/>
  <c r="R336" i="11"/>
  <c r="S336" i="11" s="1"/>
  <c r="R339" i="11"/>
  <c r="S339" i="11" s="1"/>
  <c r="R340" i="11"/>
  <c r="S340" i="11" s="1"/>
  <c r="R341" i="11"/>
  <c r="S341" i="11" s="1"/>
  <c r="R335" i="11"/>
  <c r="S335" i="11" s="1"/>
  <c r="C338" i="11"/>
  <c r="R338" i="11" s="1"/>
  <c r="S338" i="11" s="1"/>
  <c r="C334" i="11"/>
  <c r="C333" i="11"/>
  <c r="G335" i="11"/>
  <c r="G336" i="11"/>
  <c r="G341" i="11"/>
  <c r="G342" i="11"/>
  <c r="N333" i="11"/>
  <c r="G333" i="11" s="1"/>
  <c r="N334" i="11"/>
  <c r="G334" i="11" s="1"/>
  <c r="N335" i="11"/>
  <c r="N336" i="11"/>
  <c r="N337" i="11"/>
  <c r="G337" i="11" s="1"/>
  <c r="N338" i="11"/>
  <c r="G338" i="11" s="1"/>
  <c r="N339" i="11"/>
  <c r="G339" i="11" s="1"/>
  <c r="N340" i="11"/>
  <c r="G340" i="11" s="1"/>
  <c r="N341" i="11"/>
  <c r="N342" i="11"/>
  <c r="N343" i="11"/>
  <c r="G343" i="11" s="1"/>
  <c r="N332" i="11"/>
  <c r="G332" i="11" s="1"/>
  <c r="C332" i="11"/>
  <c r="N309" i="11" l="1"/>
  <c r="G309" i="11" s="1"/>
  <c r="C309" i="11"/>
  <c r="R309" i="11" s="1"/>
  <c r="S309" i="11" s="1"/>
  <c r="N308" i="11"/>
  <c r="G308" i="11" s="1"/>
  <c r="C308" i="11"/>
  <c r="R308" i="11" s="1"/>
  <c r="S308" i="11" s="1"/>
  <c r="N307" i="11"/>
  <c r="G307" i="11" s="1"/>
  <c r="C307" i="11"/>
  <c r="R307" i="11" s="1"/>
  <c r="S307" i="11" s="1"/>
  <c r="N306" i="11"/>
  <c r="G306" i="11" s="1"/>
  <c r="C306" i="11"/>
  <c r="R306" i="11" s="1"/>
  <c r="S306" i="11" s="1"/>
  <c r="N305" i="11"/>
  <c r="G305" i="11"/>
  <c r="C305" i="11"/>
  <c r="R305" i="11" s="1"/>
  <c r="S305" i="11" s="1"/>
  <c r="R304" i="11"/>
  <c r="S304" i="11" s="1"/>
  <c r="N304" i="11"/>
  <c r="G304" i="11" s="1"/>
  <c r="C304" i="11"/>
  <c r="N303" i="11"/>
  <c r="G303" i="11" s="1"/>
  <c r="C303" i="11"/>
  <c r="R303" i="11" s="1"/>
  <c r="S303" i="11" s="1"/>
  <c r="N302" i="11"/>
  <c r="G302" i="11" s="1"/>
  <c r="C302" i="11"/>
  <c r="R302" i="11" s="1"/>
  <c r="S302" i="11" s="1"/>
  <c r="N301" i="11"/>
  <c r="G301" i="11"/>
  <c r="C301" i="11"/>
  <c r="R301" i="11" s="1"/>
  <c r="S301" i="11" s="1"/>
  <c r="N300" i="11"/>
  <c r="G300" i="11" s="1"/>
  <c r="C300" i="11"/>
  <c r="R300" i="11" s="1"/>
  <c r="S300" i="11" s="1"/>
  <c r="N299" i="11"/>
  <c r="G299" i="11" s="1"/>
  <c r="C299" i="11"/>
  <c r="R299" i="11" s="1"/>
  <c r="S299" i="11" s="1"/>
  <c r="S298" i="11"/>
  <c r="N298" i="11"/>
  <c r="G298" i="11" s="1"/>
  <c r="C298" i="11"/>
  <c r="R298" i="11" s="1"/>
  <c r="N297" i="11"/>
  <c r="G297" i="11" s="1"/>
  <c r="C297" i="11"/>
  <c r="R297" i="11" s="1"/>
  <c r="S297" i="11" s="1"/>
  <c r="N296" i="11"/>
  <c r="G296" i="11" s="1"/>
  <c r="C296" i="11"/>
  <c r="R296" i="11" s="1"/>
  <c r="S296" i="11" s="1"/>
  <c r="N295" i="11"/>
  <c r="G295" i="11"/>
  <c r="C295" i="11"/>
  <c r="R295" i="11" s="1"/>
  <c r="S295" i="11" s="1"/>
  <c r="N294" i="11"/>
  <c r="G294" i="11" s="1"/>
  <c r="C294" i="11"/>
  <c r="R294" i="11" s="1"/>
  <c r="S294" i="11" s="1"/>
  <c r="N293" i="11"/>
  <c r="G293" i="11" s="1"/>
  <c r="C293" i="11"/>
  <c r="R293" i="11" s="1"/>
  <c r="S293" i="11" s="1"/>
  <c r="R292" i="11"/>
  <c r="S292" i="11" s="1"/>
  <c r="N292" i="11"/>
  <c r="G292" i="11" s="1"/>
  <c r="C292" i="11"/>
  <c r="R291" i="11"/>
  <c r="S291" i="11" s="1"/>
  <c r="N291" i="11"/>
  <c r="G291" i="11" s="1"/>
  <c r="C291" i="11"/>
  <c r="N290" i="11"/>
  <c r="G290" i="11" s="1"/>
  <c r="C290" i="11"/>
  <c r="R290" i="11" s="1"/>
  <c r="S290" i="11" s="1"/>
  <c r="N289" i="11"/>
  <c r="G289" i="11" s="1"/>
  <c r="C289" i="11"/>
  <c r="N288" i="11"/>
  <c r="G288" i="11" s="1"/>
  <c r="C288" i="11"/>
  <c r="N287" i="11"/>
  <c r="G287" i="11" s="1"/>
  <c r="C287" i="11"/>
  <c r="N286" i="11"/>
  <c r="G286" i="11" s="1"/>
  <c r="C286" i="11"/>
  <c r="N285" i="11"/>
  <c r="G285" i="11" s="1"/>
  <c r="C285" i="11"/>
  <c r="N284" i="11"/>
  <c r="G284" i="11" s="1"/>
  <c r="C284" i="11"/>
  <c r="N283" i="11"/>
  <c r="G283" i="11" s="1"/>
  <c r="C283" i="11"/>
  <c r="N282" i="11"/>
  <c r="G282" i="11" s="1"/>
  <c r="C282" i="11"/>
  <c r="N281" i="11"/>
  <c r="G281" i="11" s="1"/>
  <c r="C281" i="11"/>
  <c r="N280" i="11"/>
  <c r="G280" i="11" s="1"/>
  <c r="C280" i="11"/>
  <c r="N279" i="11"/>
  <c r="G279" i="11" s="1"/>
  <c r="C279" i="11"/>
  <c r="N278" i="11"/>
  <c r="G278" i="11" s="1"/>
  <c r="C278" i="11"/>
  <c r="N277" i="11"/>
  <c r="G277" i="11"/>
  <c r="C277" i="11"/>
  <c r="R277" i="11" s="1"/>
  <c r="S277" i="11" s="1"/>
  <c r="N276" i="11"/>
  <c r="G276" i="11" s="1"/>
  <c r="C276" i="11"/>
  <c r="N275" i="11"/>
  <c r="G275" i="11"/>
  <c r="C275" i="11"/>
  <c r="N274" i="11"/>
  <c r="G274" i="11" s="1"/>
  <c r="C274" i="11"/>
  <c r="N273" i="11"/>
  <c r="G273" i="11" s="1"/>
  <c r="C273" i="11"/>
  <c r="N272" i="11"/>
  <c r="G272" i="11" s="1"/>
  <c r="C272" i="11"/>
  <c r="N271" i="11"/>
  <c r="G271" i="11" s="1"/>
  <c r="C271" i="11"/>
  <c r="N270" i="11"/>
  <c r="G270" i="11" s="1"/>
  <c r="C270" i="11"/>
  <c r="N269" i="11"/>
  <c r="G269" i="11" s="1"/>
  <c r="C269" i="11"/>
  <c r="N268" i="11"/>
  <c r="G268" i="11"/>
  <c r="C268" i="11"/>
  <c r="R268" i="11" s="1"/>
  <c r="S268" i="11" s="1"/>
  <c r="N267" i="11"/>
  <c r="G267" i="11"/>
  <c r="C267" i="11"/>
  <c r="R267" i="11" s="1"/>
  <c r="S267" i="11" s="1"/>
  <c r="R266" i="11"/>
  <c r="S266" i="11" s="1"/>
  <c r="N266" i="11"/>
  <c r="G266" i="11" s="1"/>
  <c r="C266" i="11"/>
  <c r="N265" i="11"/>
  <c r="G265" i="11"/>
  <c r="C265" i="11"/>
  <c r="R265" i="11" s="1"/>
  <c r="S265" i="11" s="1"/>
  <c r="N264" i="11"/>
  <c r="G264" i="11" s="1"/>
  <c r="C264" i="11"/>
  <c r="R264" i="11" s="1"/>
  <c r="S264" i="11" s="1"/>
  <c r="N263" i="11"/>
  <c r="G263" i="11" s="1"/>
  <c r="C263" i="11"/>
  <c r="R263" i="11" s="1"/>
  <c r="S263" i="11" s="1"/>
  <c r="N262" i="11"/>
  <c r="G262" i="11" s="1"/>
  <c r="C262" i="11"/>
  <c r="R262" i="11" s="1"/>
  <c r="S262" i="11" s="1"/>
  <c r="N261" i="11"/>
  <c r="G261" i="11" s="1"/>
  <c r="C261" i="11"/>
  <c r="R261" i="11" s="1"/>
  <c r="S261" i="11" s="1"/>
  <c r="N260" i="11"/>
  <c r="G260" i="11" s="1"/>
  <c r="C260" i="11"/>
  <c r="R260" i="11" s="1"/>
  <c r="S260" i="11" s="1"/>
  <c r="R259" i="11"/>
  <c r="S259" i="11" s="1"/>
  <c r="N259" i="11"/>
  <c r="G259" i="11" s="1"/>
  <c r="C259" i="11"/>
  <c r="N258" i="11"/>
  <c r="G258" i="11" s="1"/>
  <c r="C258" i="11"/>
  <c r="R258" i="11" s="1"/>
  <c r="S258" i="11" s="1"/>
  <c r="N257" i="11"/>
  <c r="G257" i="11" s="1"/>
  <c r="C257" i="11"/>
  <c r="R257" i="11" s="1"/>
  <c r="S257" i="11" s="1"/>
  <c r="N256" i="11"/>
  <c r="G256" i="11" s="1"/>
  <c r="C256" i="11"/>
  <c r="R256" i="11" s="1"/>
  <c r="S256" i="11" s="1"/>
  <c r="N255" i="11"/>
  <c r="G255" i="11" s="1"/>
  <c r="C255" i="11"/>
  <c r="R255" i="11" s="1"/>
  <c r="S255" i="11" s="1"/>
  <c r="R254" i="11"/>
  <c r="S254" i="11" s="1"/>
  <c r="N254" i="11"/>
  <c r="G254" i="11" s="1"/>
  <c r="C254" i="11"/>
  <c r="N253" i="11"/>
  <c r="G253" i="11" s="1"/>
  <c r="C253" i="11"/>
  <c r="R253" i="11" s="1"/>
  <c r="S253" i="11" s="1"/>
  <c r="N252" i="11"/>
  <c r="G252" i="11" s="1"/>
  <c r="C252" i="11"/>
  <c r="R252" i="11" s="1"/>
  <c r="S252" i="11" s="1"/>
  <c r="N251" i="11"/>
  <c r="G251" i="11" s="1"/>
  <c r="C251" i="11"/>
  <c r="R251" i="11" s="1"/>
  <c r="S251" i="11" s="1"/>
  <c r="N250" i="11"/>
  <c r="G250" i="11" s="1"/>
  <c r="C250" i="11"/>
  <c r="R250" i="11" s="1"/>
  <c r="S250" i="11" s="1"/>
  <c r="N249" i="11"/>
  <c r="G249" i="11" s="1"/>
  <c r="C249" i="11"/>
  <c r="R249" i="11" s="1"/>
  <c r="S249" i="11" s="1"/>
  <c r="N248" i="11"/>
  <c r="G248" i="11" s="1"/>
  <c r="C248" i="11"/>
  <c r="R248" i="11" s="1"/>
  <c r="S248" i="11" s="1"/>
  <c r="N247" i="11"/>
  <c r="G247" i="11" s="1"/>
  <c r="C247" i="11"/>
  <c r="R247" i="11" s="1"/>
  <c r="S247" i="11" s="1"/>
  <c r="N246" i="11"/>
  <c r="G246" i="11" s="1"/>
  <c r="C246" i="11"/>
  <c r="R246" i="11" s="1"/>
  <c r="S246" i="11" s="1"/>
  <c r="N245" i="11"/>
  <c r="G245" i="11" s="1"/>
  <c r="C245" i="11"/>
  <c r="R245" i="11" s="1"/>
  <c r="S245" i="11" s="1"/>
  <c r="N244" i="11"/>
  <c r="G244" i="11" s="1"/>
  <c r="C244" i="11"/>
  <c r="R244" i="11" s="1"/>
  <c r="S244" i="11" s="1"/>
  <c r="N243" i="11"/>
  <c r="G243" i="11" s="1"/>
  <c r="C243" i="11"/>
  <c r="R243" i="11" s="1"/>
  <c r="S243" i="11" s="1"/>
  <c r="N242" i="11"/>
  <c r="G242" i="11" s="1"/>
  <c r="C242" i="11"/>
  <c r="R242" i="11" s="1"/>
  <c r="S242" i="11" s="1"/>
  <c r="N241" i="11"/>
  <c r="G241" i="11" s="1"/>
  <c r="C241" i="11"/>
  <c r="R241" i="11" s="1"/>
  <c r="S241" i="11" s="1"/>
  <c r="N240" i="11"/>
  <c r="G240" i="11" s="1"/>
  <c r="C240" i="11"/>
  <c r="R240" i="11" s="1"/>
  <c r="S240" i="11" s="1"/>
  <c r="N239" i="11"/>
  <c r="G239" i="11" s="1"/>
  <c r="C239" i="11"/>
  <c r="R239" i="11" s="1"/>
  <c r="S239" i="11" s="1"/>
  <c r="N238" i="11"/>
  <c r="G238" i="11" s="1"/>
  <c r="C238" i="11"/>
  <c r="R238" i="11" s="1"/>
  <c r="S238" i="11" s="1"/>
  <c r="R237" i="11"/>
  <c r="S237" i="11" s="1"/>
  <c r="N237" i="11"/>
  <c r="G237" i="11" s="1"/>
  <c r="C237" i="11"/>
  <c r="N236" i="11"/>
  <c r="G236" i="11" s="1"/>
  <c r="C236" i="11"/>
  <c r="R236" i="11" s="1"/>
  <c r="S236" i="11" s="1"/>
  <c r="N235" i="11"/>
  <c r="G235" i="11" s="1"/>
  <c r="C235" i="11"/>
  <c r="R235" i="11" s="1"/>
  <c r="S235" i="11" s="1"/>
  <c r="N234" i="11"/>
  <c r="G234" i="11" s="1"/>
  <c r="C234" i="11"/>
  <c r="R234" i="11" s="1"/>
  <c r="S234" i="11" s="1"/>
  <c r="N233" i="11"/>
  <c r="G233" i="11"/>
  <c r="C233" i="11"/>
  <c r="R233" i="11" s="1"/>
  <c r="S233" i="11" s="1"/>
  <c r="N232" i="11"/>
  <c r="G232" i="11" s="1"/>
  <c r="C232" i="11"/>
  <c r="R232" i="11" s="1"/>
  <c r="S232" i="11" s="1"/>
  <c r="N231" i="11"/>
  <c r="G231" i="11" s="1"/>
  <c r="C231" i="11"/>
  <c r="R231" i="11" s="1"/>
  <c r="S231" i="11" s="1"/>
  <c r="R230" i="11"/>
  <c r="S230" i="11" s="1"/>
  <c r="N230" i="11"/>
  <c r="G230" i="11" s="1"/>
  <c r="C230" i="11"/>
  <c r="N229" i="11"/>
  <c r="G229" i="11" s="1"/>
  <c r="C229" i="11"/>
  <c r="R229" i="11" s="1"/>
  <c r="S229" i="11" s="1"/>
  <c r="N228" i="11"/>
  <c r="G228" i="11" s="1"/>
  <c r="C228" i="11"/>
  <c r="R228" i="11" s="1"/>
  <c r="S228" i="11" s="1"/>
  <c r="N227" i="11"/>
  <c r="G227" i="11" s="1"/>
  <c r="C227" i="11"/>
  <c r="R227" i="11" s="1"/>
  <c r="S227" i="11" s="1"/>
  <c r="N226" i="11"/>
  <c r="G226" i="11" s="1"/>
  <c r="C226" i="11"/>
  <c r="R226" i="11" s="1"/>
  <c r="S226" i="11" s="1"/>
  <c r="N225" i="11"/>
  <c r="G225" i="11" s="1"/>
  <c r="C225" i="11"/>
  <c r="R225" i="11" s="1"/>
  <c r="S225" i="11" s="1"/>
  <c r="N224" i="11"/>
  <c r="G224" i="11" s="1"/>
  <c r="C224" i="11"/>
  <c r="R224" i="11" s="1"/>
  <c r="S224" i="11" s="1"/>
  <c r="R223" i="11"/>
  <c r="S223" i="11" s="1"/>
  <c r="N223" i="11"/>
  <c r="G223" i="11" s="1"/>
  <c r="C223" i="11"/>
  <c r="N222" i="11"/>
  <c r="G222" i="11" s="1"/>
  <c r="C222" i="11"/>
  <c r="R222" i="11" s="1"/>
  <c r="S222" i="11" s="1"/>
  <c r="N221" i="11"/>
  <c r="G221" i="11" s="1"/>
  <c r="C221" i="11"/>
  <c r="R221" i="11" s="1"/>
  <c r="S221" i="11" s="1"/>
  <c r="N220" i="11"/>
  <c r="G220" i="11" s="1"/>
  <c r="C220" i="11"/>
  <c r="R220" i="11" s="1"/>
  <c r="S220" i="11" s="1"/>
  <c r="N219" i="11"/>
  <c r="G219" i="11" s="1"/>
  <c r="C219" i="11"/>
  <c r="R219" i="11" s="1"/>
  <c r="S219" i="11" s="1"/>
  <c r="R218" i="11"/>
  <c r="S218" i="11" s="1"/>
  <c r="N218" i="11"/>
  <c r="G218" i="11" s="1"/>
  <c r="C218" i="11"/>
  <c r="N217" i="11"/>
  <c r="G217" i="11" s="1"/>
  <c r="C217" i="11"/>
  <c r="R217" i="11" s="1"/>
  <c r="S217" i="11" s="1"/>
  <c r="N216" i="11"/>
  <c r="G216" i="11" s="1"/>
  <c r="C216" i="11"/>
  <c r="R216" i="11" s="1"/>
  <c r="S216" i="11" s="1"/>
  <c r="N215" i="11"/>
  <c r="G215" i="11" s="1"/>
  <c r="C215" i="11"/>
  <c r="R215" i="11" s="1"/>
  <c r="S215" i="11" s="1"/>
  <c r="N214" i="11"/>
  <c r="G214" i="11" s="1"/>
  <c r="C214" i="11"/>
  <c r="R214" i="11" s="1"/>
  <c r="S214" i="11" s="1"/>
  <c r="R213" i="11"/>
  <c r="S213" i="11" s="1"/>
  <c r="N213" i="11"/>
  <c r="G213" i="11" s="1"/>
  <c r="C213" i="11"/>
  <c r="N212" i="11"/>
  <c r="G212" i="11" s="1"/>
  <c r="C212" i="11"/>
  <c r="R212" i="11" s="1"/>
  <c r="S212" i="11" s="1"/>
  <c r="N211" i="11"/>
  <c r="G211" i="11" s="1"/>
  <c r="C211" i="11"/>
  <c r="R211" i="11" s="1"/>
  <c r="S211" i="11" s="1"/>
  <c r="N210" i="11"/>
  <c r="G210" i="11" s="1"/>
  <c r="C210" i="11"/>
  <c r="R210" i="11" s="1"/>
  <c r="S210" i="11" s="1"/>
  <c r="N209" i="11"/>
  <c r="G209" i="11"/>
  <c r="C209" i="11"/>
  <c r="R209" i="11" s="1"/>
  <c r="S209" i="11" s="1"/>
  <c r="N208" i="11"/>
  <c r="G208" i="11" s="1"/>
  <c r="C208" i="11"/>
  <c r="R208" i="11" s="1"/>
  <c r="S208" i="11" s="1"/>
  <c r="N207" i="11"/>
  <c r="G207" i="11"/>
  <c r="C207" i="11"/>
  <c r="R207" i="11" s="1"/>
  <c r="S207" i="11" s="1"/>
  <c r="R206" i="11"/>
  <c r="S206" i="11" s="1"/>
  <c r="N206" i="11"/>
  <c r="G206" i="11" s="1"/>
  <c r="C206" i="11"/>
  <c r="N205" i="11"/>
  <c r="G205" i="11" s="1"/>
  <c r="C205" i="11"/>
  <c r="R205" i="11" s="1"/>
  <c r="S205" i="11" s="1"/>
  <c r="N204" i="11"/>
  <c r="G204" i="11" s="1"/>
  <c r="C204" i="11"/>
  <c r="R204" i="11" s="1"/>
  <c r="S204" i="11" s="1"/>
  <c r="N203" i="11"/>
  <c r="G203" i="11" s="1"/>
  <c r="C203" i="11"/>
  <c r="R203" i="11" s="1"/>
  <c r="S203" i="11" s="1"/>
  <c r="N202" i="11"/>
  <c r="G202" i="11" s="1"/>
  <c r="C202" i="11"/>
  <c r="R202" i="11" s="1"/>
  <c r="S202" i="11" s="1"/>
  <c r="R201" i="11"/>
  <c r="S201" i="11" s="1"/>
  <c r="N201" i="11"/>
  <c r="G201" i="11" s="1"/>
  <c r="C201" i="11"/>
  <c r="N200" i="11"/>
  <c r="G200" i="11" s="1"/>
  <c r="C200" i="11"/>
  <c r="R200" i="11" s="1"/>
  <c r="S200" i="11" s="1"/>
  <c r="N199" i="11"/>
  <c r="G199" i="11" s="1"/>
  <c r="C199" i="11"/>
  <c r="R199" i="11" s="1"/>
  <c r="S199" i="11" s="1"/>
  <c r="N198" i="11"/>
  <c r="G198" i="11" s="1"/>
  <c r="C198" i="11"/>
  <c r="R198" i="11" s="1"/>
  <c r="S198" i="11" s="1"/>
  <c r="N197" i="11"/>
  <c r="G197" i="11" s="1"/>
  <c r="C197" i="11"/>
  <c r="R197" i="11" s="1"/>
  <c r="S197" i="11" s="1"/>
  <c r="N196" i="11"/>
  <c r="G196" i="11" s="1"/>
  <c r="C196" i="11"/>
  <c r="R196" i="11" s="1"/>
  <c r="S196" i="11" s="1"/>
  <c r="N195" i="11"/>
  <c r="G195" i="11" s="1"/>
  <c r="C195" i="11"/>
  <c r="R195" i="11" s="1"/>
  <c r="S195" i="11" s="1"/>
  <c r="N194" i="11"/>
  <c r="G194" i="11" s="1"/>
  <c r="C194" i="11"/>
  <c r="R194" i="11" s="1"/>
  <c r="S194" i="11" s="1"/>
  <c r="N193" i="11"/>
  <c r="G193" i="11"/>
  <c r="C193" i="11"/>
  <c r="R193" i="11" s="1"/>
  <c r="S193" i="11" s="1"/>
  <c r="N192" i="11"/>
  <c r="G192" i="11" s="1"/>
  <c r="C192" i="11"/>
  <c r="R192" i="11" s="1"/>
  <c r="S192" i="11" s="1"/>
  <c r="N191" i="11"/>
  <c r="G191" i="11" s="1"/>
  <c r="C191" i="11"/>
  <c r="R191" i="11" s="1"/>
  <c r="S191" i="11" s="1"/>
  <c r="N190" i="11"/>
  <c r="G190" i="11" s="1"/>
  <c r="C190" i="11"/>
  <c r="R190" i="11" s="1"/>
  <c r="S190" i="11" s="1"/>
  <c r="N189" i="11"/>
  <c r="G189" i="11" s="1"/>
  <c r="C189" i="11"/>
  <c r="R189" i="11" s="1"/>
  <c r="S189" i="11" s="1"/>
  <c r="N188" i="11"/>
  <c r="G188" i="11" s="1"/>
  <c r="C188" i="11"/>
  <c r="R188" i="11" s="1"/>
  <c r="S188" i="11" s="1"/>
  <c r="N187" i="11"/>
  <c r="G187" i="11" s="1"/>
  <c r="C187" i="11"/>
  <c r="R187" i="11" s="1"/>
  <c r="S187" i="11" s="1"/>
  <c r="N186" i="11"/>
  <c r="G186" i="11" s="1"/>
  <c r="C186" i="11"/>
  <c r="R186" i="11" s="1"/>
  <c r="S186" i="11" s="1"/>
  <c r="N185" i="11"/>
  <c r="G185" i="11" s="1"/>
  <c r="C185" i="11"/>
  <c r="R185" i="11" s="1"/>
  <c r="S185" i="11" s="1"/>
  <c r="N184" i="11"/>
  <c r="G184" i="11" s="1"/>
  <c r="C184" i="11"/>
  <c r="R184" i="11" s="1"/>
  <c r="S184" i="11" s="1"/>
  <c r="R183" i="11"/>
  <c r="S183" i="11" s="1"/>
  <c r="N183" i="11"/>
  <c r="G183" i="11" s="1"/>
  <c r="C183" i="11"/>
  <c r="N182" i="11"/>
  <c r="G182" i="11" s="1"/>
  <c r="C182" i="11"/>
  <c r="R182" i="11" s="1"/>
  <c r="S182" i="11" s="1"/>
  <c r="N181" i="11"/>
  <c r="G181" i="11" s="1"/>
  <c r="C181" i="11"/>
  <c r="R181" i="11" s="1"/>
  <c r="S181" i="11" s="1"/>
  <c r="N180" i="11"/>
  <c r="G180" i="11" s="1"/>
  <c r="C180" i="11"/>
  <c r="R180" i="11" s="1"/>
  <c r="S180" i="11" s="1"/>
  <c r="N179" i="11"/>
  <c r="G179" i="11" s="1"/>
  <c r="C179" i="11"/>
  <c r="R179" i="11" s="1"/>
  <c r="S179" i="11" s="1"/>
  <c r="N178" i="11"/>
  <c r="G178" i="11" s="1"/>
  <c r="C178" i="11"/>
  <c r="R178" i="11" s="1"/>
  <c r="S178" i="11" s="1"/>
  <c r="N177" i="11"/>
  <c r="G177" i="11" s="1"/>
  <c r="C177" i="11"/>
  <c r="R177" i="11" s="1"/>
  <c r="S177" i="11" s="1"/>
  <c r="R176" i="11"/>
  <c r="S176" i="11" s="1"/>
  <c r="N176" i="11"/>
  <c r="G176" i="11" s="1"/>
  <c r="C176" i="11"/>
  <c r="N175" i="11"/>
  <c r="G175" i="11" s="1"/>
  <c r="C175" i="11"/>
  <c r="R175" i="11" s="1"/>
  <c r="S175" i="11" s="1"/>
  <c r="N174" i="11"/>
  <c r="G174" i="11" s="1"/>
  <c r="C174" i="11"/>
  <c r="R174" i="11" s="1"/>
  <c r="S174" i="11" s="1"/>
  <c r="N173" i="11"/>
  <c r="G173" i="11" s="1"/>
  <c r="C173" i="11"/>
  <c r="R173" i="11" s="1"/>
  <c r="S173" i="11" s="1"/>
  <c r="N172" i="11"/>
  <c r="G172" i="11"/>
  <c r="C172" i="11"/>
  <c r="R172" i="11" s="1"/>
  <c r="S172" i="11" s="1"/>
  <c r="N171" i="11"/>
  <c r="G171" i="11" s="1"/>
  <c r="C171" i="11"/>
  <c r="R171" i="11" s="1"/>
  <c r="S171" i="11" s="1"/>
  <c r="N170" i="11"/>
  <c r="G170" i="11" s="1"/>
  <c r="C170" i="11"/>
  <c r="R170" i="11" s="1"/>
  <c r="S170" i="11" s="1"/>
  <c r="R169" i="11"/>
  <c r="S169" i="11" s="1"/>
  <c r="N169" i="11"/>
  <c r="G169" i="11" s="1"/>
  <c r="C169" i="11"/>
  <c r="N168" i="11"/>
  <c r="G168" i="11"/>
  <c r="C168" i="11"/>
  <c r="R168" i="11" s="1"/>
  <c r="S168" i="11" s="1"/>
  <c r="N167" i="11"/>
  <c r="G167" i="11" s="1"/>
  <c r="C167" i="11"/>
  <c r="R167" i="11" s="1"/>
  <c r="S167" i="11" s="1"/>
  <c r="N166" i="11"/>
  <c r="G166" i="11" s="1"/>
  <c r="C166" i="11"/>
  <c r="R166" i="11" s="1"/>
  <c r="S166" i="11" s="1"/>
  <c r="N165" i="11"/>
  <c r="G165" i="11" s="1"/>
  <c r="C165" i="11"/>
  <c r="R165" i="11" s="1"/>
  <c r="S165" i="11" s="1"/>
  <c r="N164" i="11"/>
  <c r="G164" i="11" s="1"/>
  <c r="C164" i="11"/>
  <c r="R164" i="11" s="1"/>
  <c r="S164" i="11" s="1"/>
  <c r="N163" i="11"/>
  <c r="G163" i="11" s="1"/>
  <c r="C163" i="11"/>
  <c r="R163" i="11" s="1"/>
  <c r="S163" i="11" s="1"/>
  <c r="N162" i="11"/>
  <c r="G162" i="11" s="1"/>
  <c r="C162" i="11"/>
  <c r="R162" i="11" s="1"/>
  <c r="S162" i="11" s="1"/>
  <c r="N161" i="11"/>
  <c r="G161" i="11" s="1"/>
  <c r="C161" i="11"/>
  <c r="R161" i="11" s="1"/>
  <c r="S161" i="11" s="1"/>
  <c r="S160" i="11"/>
  <c r="N160" i="11"/>
  <c r="G160" i="11" s="1"/>
  <c r="C160" i="11"/>
  <c r="R160" i="11" s="1"/>
  <c r="N159" i="11"/>
  <c r="G159" i="11"/>
  <c r="C159" i="11"/>
  <c r="R159" i="11" s="1"/>
  <c r="S159" i="11" s="1"/>
  <c r="R158" i="11"/>
  <c r="S158" i="11" s="1"/>
  <c r="N158" i="11"/>
  <c r="G158" i="11" s="1"/>
  <c r="C158" i="11"/>
  <c r="N157" i="11"/>
  <c r="G157" i="11" s="1"/>
  <c r="C157" i="11"/>
  <c r="R157" i="11" s="1"/>
  <c r="S157" i="11" s="1"/>
  <c r="N156" i="11"/>
  <c r="G156" i="11" s="1"/>
  <c r="C156" i="11"/>
  <c r="R156" i="11" s="1"/>
  <c r="S156" i="11" s="1"/>
  <c r="N155" i="11"/>
  <c r="G155" i="11" s="1"/>
  <c r="C155" i="11"/>
  <c r="R155" i="11" s="1"/>
  <c r="S155" i="11" s="1"/>
  <c r="N154" i="11"/>
  <c r="G154" i="11" s="1"/>
  <c r="C154" i="11"/>
  <c r="R154" i="11" s="1"/>
  <c r="S154" i="11" s="1"/>
  <c r="N153" i="11"/>
  <c r="G153" i="11" s="1"/>
  <c r="C153" i="11"/>
  <c r="R153" i="11" s="1"/>
  <c r="S153" i="11" s="1"/>
  <c r="N152" i="11"/>
  <c r="G152" i="11" s="1"/>
  <c r="C152" i="11"/>
  <c r="R152" i="11" s="1"/>
  <c r="S152" i="11" s="1"/>
  <c r="N151" i="11"/>
  <c r="G151" i="11" s="1"/>
  <c r="C151" i="11"/>
  <c r="R151" i="11" s="1"/>
  <c r="S151" i="11" s="1"/>
  <c r="N150" i="11"/>
  <c r="G150" i="11" s="1"/>
  <c r="C150" i="11"/>
  <c r="R150" i="11" s="1"/>
  <c r="S150" i="11" s="1"/>
  <c r="N149" i="11"/>
  <c r="G149" i="11" s="1"/>
  <c r="C149" i="11"/>
  <c r="R149" i="11" s="1"/>
  <c r="S149" i="11" s="1"/>
  <c r="N148" i="11"/>
  <c r="G148" i="11" s="1"/>
  <c r="C148" i="11"/>
  <c r="R148" i="11" s="1"/>
  <c r="S148" i="11" s="1"/>
  <c r="N147" i="11"/>
  <c r="G147" i="11" s="1"/>
  <c r="C147" i="11"/>
  <c r="R147" i="11" s="1"/>
  <c r="S147" i="11" s="1"/>
  <c r="N146" i="11"/>
  <c r="G146" i="11"/>
  <c r="C146" i="11"/>
  <c r="R146" i="11" s="1"/>
  <c r="S146" i="11" s="1"/>
  <c r="N145" i="11"/>
  <c r="G145" i="11" s="1"/>
  <c r="C145" i="11"/>
  <c r="R145" i="11" s="1"/>
  <c r="S145" i="11" s="1"/>
  <c r="N144" i="11"/>
  <c r="G144" i="11" s="1"/>
  <c r="C144" i="11"/>
  <c r="R144" i="11" s="1"/>
  <c r="S144" i="11" s="1"/>
  <c r="N143" i="11"/>
  <c r="G143" i="11" s="1"/>
  <c r="C143" i="11"/>
  <c r="R143" i="11" s="1"/>
  <c r="S143" i="11" s="1"/>
  <c r="N142" i="11"/>
  <c r="G142" i="11" s="1"/>
  <c r="C142" i="11"/>
  <c r="R142" i="11" s="1"/>
  <c r="S142" i="11" s="1"/>
  <c r="N141" i="11"/>
  <c r="G141" i="11" s="1"/>
  <c r="C141" i="11"/>
  <c r="R141" i="11" s="1"/>
  <c r="S141" i="11" s="1"/>
  <c r="R140" i="11"/>
  <c r="S140" i="11" s="1"/>
  <c r="N140" i="11"/>
  <c r="G140" i="11"/>
  <c r="C140" i="11"/>
  <c r="N139" i="11"/>
  <c r="G139" i="11" s="1"/>
  <c r="C139" i="11"/>
  <c r="R139" i="11" s="1"/>
  <c r="S139" i="11" s="1"/>
  <c r="N138" i="11"/>
  <c r="G138" i="11" s="1"/>
  <c r="C138" i="11"/>
  <c r="R138" i="11" s="1"/>
  <c r="S138" i="11" s="1"/>
  <c r="N137" i="11"/>
  <c r="G137" i="11" s="1"/>
  <c r="C137" i="11"/>
  <c r="R137" i="11" s="1"/>
  <c r="S137" i="11" s="1"/>
  <c r="N136" i="11"/>
  <c r="G136" i="11" s="1"/>
  <c r="C136" i="11"/>
  <c r="R136" i="11" s="1"/>
  <c r="S136" i="11" s="1"/>
  <c r="N135" i="11"/>
  <c r="G135" i="11" s="1"/>
  <c r="C135" i="11"/>
  <c r="R135" i="11" s="1"/>
  <c r="S135" i="11" s="1"/>
  <c r="N134" i="11"/>
  <c r="G134" i="11"/>
  <c r="C134" i="11"/>
  <c r="R134" i="11" s="1"/>
  <c r="S134" i="11" s="1"/>
  <c r="N133" i="11"/>
  <c r="G133" i="11" s="1"/>
  <c r="C133" i="11"/>
  <c r="R133" i="11" s="1"/>
  <c r="S133" i="11" s="1"/>
  <c r="N132" i="11"/>
  <c r="G132" i="11" s="1"/>
  <c r="C132" i="11"/>
  <c r="N131" i="11"/>
  <c r="G131" i="11" s="1"/>
  <c r="C131" i="11"/>
  <c r="N130" i="11"/>
  <c r="G130" i="11" s="1"/>
  <c r="C130" i="11"/>
  <c r="N129" i="11"/>
  <c r="G129" i="11" s="1"/>
  <c r="C129" i="11"/>
  <c r="N128" i="11"/>
  <c r="G128" i="11" s="1"/>
  <c r="C128" i="11"/>
  <c r="N127" i="11"/>
  <c r="G127" i="11" s="1"/>
  <c r="C127" i="11"/>
  <c r="N126" i="11"/>
  <c r="G126" i="11" s="1"/>
  <c r="C126" i="11"/>
  <c r="R126" i="11" s="1"/>
  <c r="S126" i="11" s="1"/>
  <c r="N125" i="11"/>
  <c r="G125" i="11" s="1"/>
  <c r="C125" i="11"/>
  <c r="N124" i="11"/>
  <c r="G124" i="11" s="1"/>
  <c r="C124" i="11"/>
  <c r="N123" i="11"/>
  <c r="G123" i="11" s="1"/>
  <c r="C123" i="11"/>
  <c r="N122" i="11"/>
  <c r="G122" i="11" s="1"/>
  <c r="C122" i="11"/>
  <c r="N121" i="11"/>
  <c r="G121" i="11" s="1"/>
  <c r="C121" i="11"/>
  <c r="R121" i="11" s="1"/>
  <c r="S121" i="11" s="1"/>
  <c r="N120" i="11"/>
  <c r="G120" i="11" s="1"/>
  <c r="C120" i="11"/>
  <c r="N119" i="11"/>
  <c r="G119" i="11" s="1"/>
  <c r="C119" i="11"/>
  <c r="N118" i="11"/>
  <c r="G118" i="11" s="1"/>
  <c r="C118" i="11"/>
  <c r="N117" i="11"/>
  <c r="G117" i="11" s="1"/>
  <c r="C117" i="11"/>
  <c r="N116" i="11"/>
  <c r="G116" i="11" s="1"/>
  <c r="C116" i="11"/>
  <c r="N115" i="11"/>
  <c r="G115" i="11" s="1"/>
  <c r="C115" i="11"/>
  <c r="N114" i="11"/>
  <c r="G114" i="11" s="1"/>
  <c r="C114" i="11"/>
  <c r="N113" i="11"/>
  <c r="G113" i="11" s="1"/>
  <c r="C113" i="11"/>
  <c r="N112" i="11"/>
  <c r="G112" i="11" s="1"/>
  <c r="C112" i="11"/>
  <c r="N111" i="11"/>
  <c r="G111" i="11" s="1"/>
  <c r="C111" i="11"/>
  <c r="N110" i="11"/>
  <c r="G110" i="11" s="1"/>
  <c r="C110" i="11"/>
  <c r="N109" i="11"/>
  <c r="G109" i="11" s="1"/>
  <c r="C109" i="11"/>
  <c r="N108" i="11"/>
  <c r="G108" i="11" s="1"/>
  <c r="C108" i="11"/>
  <c r="N107" i="11"/>
  <c r="G107" i="11" s="1"/>
  <c r="C107" i="11"/>
  <c r="N106" i="11"/>
  <c r="G106" i="11" s="1"/>
  <c r="C106" i="11"/>
  <c r="N105" i="11"/>
  <c r="G105" i="11" s="1"/>
  <c r="C105" i="11"/>
  <c r="N104" i="11"/>
  <c r="G104" i="11" s="1"/>
  <c r="C104" i="11"/>
  <c r="N103" i="11"/>
  <c r="G103" i="11" s="1"/>
  <c r="C103" i="11"/>
  <c r="N102" i="11"/>
  <c r="G102" i="11" s="1"/>
  <c r="C102" i="11"/>
  <c r="N101" i="11"/>
  <c r="G101" i="11" s="1"/>
  <c r="C101" i="11"/>
  <c r="N100" i="11"/>
  <c r="G100" i="11" s="1"/>
  <c r="C100" i="11"/>
  <c r="N99" i="11"/>
  <c r="G99" i="11" s="1"/>
  <c r="C99" i="11"/>
  <c r="N98" i="11"/>
  <c r="G98" i="11" s="1"/>
  <c r="C98" i="11"/>
  <c r="N97" i="11"/>
  <c r="G97" i="11" s="1"/>
  <c r="C97" i="11"/>
  <c r="N96" i="11"/>
  <c r="G96" i="11" s="1"/>
  <c r="C96" i="11"/>
  <c r="N95" i="11"/>
  <c r="G95" i="11" s="1"/>
  <c r="C95" i="11"/>
  <c r="N94" i="11"/>
  <c r="G94" i="11" s="1"/>
  <c r="C94" i="11"/>
  <c r="N93" i="11"/>
  <c r="G93" i="11" s="1"/>
  <c r="C93" i="11"/>
  <c r="N92" i="11"/>
  <c r="G92" i="11" s="1"/>
  <c r="C92" i="11"/>
  <c r="N91" i="11"/>
  <c r="G91" i="11" s="1"/>
  <c r="C91" i="11"/>
  <c r="N90" i="11"/>
  <c r="G90" i="11" s="1"/>
  <c r="C90" i="11"/>
  <c r="N89" i="11"/>
  <c r="G89" i="11" s="1"/>
  <c r="C89" i="11"/>
  <c r="N88" i="11"/>
  <c r="G88" i="11" s="1"/>
  <c r="C88" i="11"/>
  <c r="N87" i="11"/>
  <c r="G87" i="11" s="1"/>
  <c r="C87" i="11"/>
  <c r="N86" i="11"/>
  <c r="G86" i="11" s="1"/>
  <c r="C86" i="11"/>
  <c r="N85" i="11"/>
  <c r="G85" i="11" s="1"/>
  <c r="C85" i="11"/>
  <c r="N84" i="11"/>
  <c r="G84" i="11" s="1"/>
  <c r="C84" i="11"/>
  <c r="N83" i="11"/>
  <c r="G83" i="11" s="1"/>
  <c r="C83" i="11"/>
  <c r="N82" i="11"/>
  <c r="G82" i="11" s="1"/>
  <c r="C82" i="11"/>
  <c r="N81" i="11"/>
  <c r="G81" i="11" s="1"/>
  <c r="C81" i="11"/>
  <c r="N80" i="11"/>
  <c r="G80" i="11" s="1"/>
  <c r="C80" i="11"/>
  <c r="N79" i="11"/>
  <c r="G79" i="11" s="1"/>
  <c r="C79" i="11"/>
  <c r="N78" i="11"/>
  <c r="G78" i="11" s="1"/>
  <c r="C78" i="11"/>
  <c r="N77" i="11"/>
  <c r="G77" i="11" s="1"/>
  <c r="C77" i="11"/>
  <c r="N76" i="11"/>
  <c r="G76" i="11" s="1"/>
  <c r="C76" i="11"/>
  <c r="N75" i="11"/>
  <c r="G75" i="11" s="1"/>
  <c r="C75" i="11"/>
  <c r="N74" i="11"/>
  <c r="G74" i="11" s="1"/>
  <c r="C74" i="11"/>
  <c r="N73" i="11"/>
  <c r="G73" i="11" s="1"/>
  <c r="C73" i="11"/>
  <c r="N72" i="11"/>
  <c r="G72" i="11" s="1"/>
  <c r="C72" i="11"/>
  <c r="N71" i="11"/>
  <c r="G71" i="11" s="1"/>
  <c r="C71" i="11"/>
  <c r="N70" i="11"/>
  <c r="G70" i="11" s="1"/>
  <c r="C70" i="11"/>
  <c r="N69" i="11"/>
  <c r="G69" i="11" s="1"/>
  <c r="C69" i="11"/>
  <c r="N68" i="11"/>
  <c r="G68" i="11" s="1"/>
  <c r="C68" i="11"/>
  <c r="N67" i="11"/>
  <c r="G67" i="11" s="1"/>
  <c r="C67" i="11"/>
  <c r="N66" i="11"/>
  <c r="G66" i="11" s="1"/>
  <c r="C66" i="11"/>
  <c r="N65" i="11"/>
  <c r="G65" i="11" s="1"/>
  <c r="C65" i="11"/>
  <c r="N64" i="11"/>
  <c r="G64" i="11" s="1"/>
  <c r="C64" i="11"/>
  <c r="N63" i="11"/>
  <c r="G63" i="11" s="1"/>
  <c r="C63" i="11"/>
  <c r="N62" i="11"/>
  <c r="G62" i="11" s="1"/>
  <c r="C62" i="11"/>
  <c r="N61" i="11"/>
  <c r="G61" i="11" s="1"/>
  <c r="C61" i="11"/>
  <c r="N60" i="11"/>
  <c r="G60" i="11" s="1"/>
  <c r="C60" i="11"/>
  <c r="N59" i="11"/>
  <c r="G59" i="11" s="1"/>
  <c r="C59" i="11"/>
  <c r="N58" i="11"/>
  <c r="G58" i="11" s="1"/>
  <c r="C58" i="11"/>
  <c r="N57" i="11"/>
  <c r="G57" i="11" s="1"/>
  <c r="C57" i="11"/>
  <c r="N56" i="11"/>
  <c r="G56" i="11" s="1"/>
  <c r="C56" i="11"/>
  <c r="N55" i="11"/>
  <c r="G55" i="11" s="1"/>
  <c r="C55" i="11"/>
  <c r="N54" i="11"/>
  <c r="G54" i="11" s="1"/>
  <c r="C54" i="11"/>
  <c r="N53" i="11"/>
  <c r="G53" i="11" s="1"/>
  <c r="C53" i="11"/>
  <c r="N52" i="11"/>
  <c r="G52" i="11" s="1"/>
  <c r="C52" i="11"/>
  <c r="N51" i="11"/>
  <c r="G51" i="11" s="1"/>
  <c r="C51" i="11"/>
  <c r="N50" i="11"/>
  <c r="G50" i="11" s="1"/>
  <c r="C50" i="11"/>
  <c r="N49" i="11"/>
  <c r="G49" i="11" s="1"/>
  <c r="C49" i="11"/>
  <c r="N48" i="11"/>
  <c r="G48" i="11" s="1"/>
  <c r="C48" i="11"/>
  <c r="N47" i="11"/>
  <c r="G47" i="11" s="1"/>
  <c r="C47" i="11"/>
  <c r="N46" i="11"/>
  <c r="G46" i="11" s="1"/>
  <c r="C46" i="11"/>
  <c r="N45" i="11"/>
  <c r="G45" i="11" s="1"/>
  <c r="C45" i="11"/>
  <c r="N44" i="11"/>
  <c r="G44" i="11" s="1"/>
  <c r="C44" i="11"/>
  <c r="N43" i="11"/>
  <c r="G43" i="11" s="1"/>
  <c r="C43" i="11"/>
  <c r="N42" i="11"/>
  <c r="G42" i="11" s="1"/>
  <c r="C42" i="11"/>
  <c r="N41" i="11"/>
  <c r="G41" i="11" s="1"/>
  <c r="C41" i="11"/>
  <c r="N40" i="11"/>
  <c r="G40" i="11" s="1"/>
  <c r="C40" i="11"/>
  <c r="N39" i="11"/>
  <c r="G39" i="11" s="1"/>
  <c r="C39" i="11"/>
  <c r="N38" i="11"/>
  <c r="G38" i="11" s="1"/>
  <c r="C38" i="11"/>
  <c r="N37" i="11"/>
  <c r="G37" i="11" s="1"/>
  <c r="C37" i="11"/>
  <c r="N36" i="11"/>
  <c r="G36" i="11" s="1"/>
  <c r="C36" i="11"/>
  <c r="N35" i="11"/>
  <c r="G35" i="11" s="1"/>
  <c r="C35" i="11"/>
  <c r="N34" i="11"/>
  <c r="G34" i="11" s="1"/>
  <c r="C34" i="11"/>
  <c r="N33" i="11"/>
  <c r="G33" i="11" s="1"/>
  <c r="C33" i="11"/>
  <c r="N32" i="11"/>
  <c r="G32" i="11" s="1"/>
  <c r="C32" i="11"/>
  <c r="N31" i="11"/>
  <c r="G31" i="11" s="1"/>
  <c r="C31" i="11"/>
  <c r="N30" i="11"/>
  <c r="G30" i="11" s="1"/>
  <c r="C30" i="11"/>
  <c r="N29" i="11"/>
  <c r="G29" i="11" s="1"/>
  <c r="C29" i="11"/>
  <c r="N28" i="11"/>
  <c r="G28" i="11"/>
  <c r="C28" i="11"/>
  <c r="N27" i="11"/>
  <c r="G27" i="11" s="1"/>
  <c r="C27" i="11"/>
  <c r="N26" i="11"/>
  <c r="G26" i="11" s="1"/>
  <c r="C26" i="11"/>
  <c r="N25" i="11"/>
  <c r="G25" i="11" s="1"/>
  <c r="C25" i="11"/>
  <c r="N24" i="11"/>
  <c r="G24" i="11" s="1"/>
  <c r="C24" i="11"/>
  <c r="L23" i="11"/>
  <c r="G23" i="11"/>
  <c r="C23" i="11"/>
  <c r="L22" i="11"/>
  <c r="G22" i="11"/>
  <c r="C22" i="11"/>
  <c r="L21" i="11"/>
  <c r="G21" i="11"/>
  <c r="C21" i="11"/>
  <c r="L20" i="11"/>
  <c r="G20" i="11"/>
  <c r="C20" i="11"/>
  <c r="L19" i="11"/>
  <c r="G19" i="11"/>
  <c r="C19" i="11"/>
  <c r="L18" i="11"/>
  <c r="G18" i="11"/>
  <c r="C18" i="11"/>
  <c r="L17" i="11"/>
  <c r="G17" i="11"/>
  <c r="C17" i="11"/>
  <c r="L16" i="11"/>
  <c r="G16" i="11"/>
  <c r="C16" i="11"/>
  <c r="L15" i="11"/>
  <c r="G15" i="11"/>
  <c r="C15" i="11"/>
  <c r="L14" i="11"/>
  <c r="G14" i="11"/>
  <c r="C14" i="11"/>
  <c r="L13" i="11"/>
  <c r="G13" i="11"/>
  <c r="C13" i="11"/>
  <c r="L12" i="11"/>
  <c r="G12" i="11"/>
  <c r="C12" i="11"/>
  <c r="L11" i="11"/>
  <c r="G11" i="11"/>
  <c r="C11" i="11"/>
  <c r="L10" i="11"/>
  <c r="G10" i="11"/>
  <c r="C10" i="11"/>
  <c r="L9" i="11"/>
  <c r="G9" i="11"/>
  <c r="C9" i="11"/>
  <c r="L8" i="11"/>
  <c r="G8" i="11"/>
  <c r="C8" i="11"/>
  <c r="L7" i="11"/>
  <c r="G7" i="11"/>
  <c r="C7" i="11"/>
  <c r="L6" i="11"/>
  <c r="G6" i="11"/>
  <c r="C6" i="11"/>
  <c r="G5" i="11"/>
  <c r="C5" i="11"/>
  <c r="G4" i="11"/>
  <c r="C4" i="11"/>
  <c r="G3" i="11"/>
  <c r="C3" i="11"/>
  <c r="R329" i="10"/>
  <c r="S329" i="10" s="1"/>
  <c r="R327" i="10"/>
  <c r="S327" i="10" s="1"/>
  <c r="R321" i="10"/>
  <c r="S321" i="10" s="1"/>
  <c r="R319" i="10"/>
  <c r="S319" i="10" s="1"/>
  <c r="R318" i="10"/>
  <c r="S318" i="10" s="1"/>
  <c r="R317" i="10"/>
  <c r="S317" i="10" s="1"/>
  <c r="R314" i="10"/>
  <c r="S314" i="10" s="1"/>
  <c r="R313" i="10"/>
  <c r="S313" i="10" s="1"/>
  <c r="R316" i="10"/>
  <c r="S316" i="10" s="1"/>
  <c r="R320" i="10"/>
  <c r="S320" i="10" s="1"/>
  <c r="R322" i="10"/>
  <c r="S322" i="10" s="1"/>
  <c r="R323" i="10"/>
  <c r="S323" i="10" s="1"/>
  <c r="R326" i="10"/>
  <c r="S326" i="10"/>
  <c r="R330" i="10"/>
  <c r="S330" i="10" s="1"/>
  <c r="R331" i="10"/>
  <c r="S331" i="10" s="1"/>
  <c r="R328" i="10"/>
  <c r="S328" i="10" s="1"/>
  <c r="C326" i="10"/>
  <c r="C325" i="10"/>
  <c r="R325" i="10" s="1"/>
  <c r="S325" i="10" s="1"/>
  <c r="R324" i="10"/>
  <c r="S324" i="10" s="1"/>
  <c r="C315" i="10"/>
  <c r="R315" i="10" s="1"/>
  <c r="S315" i="10" s="1"/>
  <c r="C312" i="10"/>
  <c r="C150" i="10"/>
  <c r="R150" i="10" s="1"/>
  <c r="S150" i="10" s="1"/>
  <c r="C150" i="9"/>
  <c r="C150" i="8"/>
  <c r="C150" i="6"/>
  <c r="C150" i="7"/>
  <c r="C311" i="10"/>
  <c r="C310" i="10"/>
  <c r="N311" i="10"/>
  <c r="G311" i="10" s="1"/>
  <c r="N312" i="10"/>
  <c r="G312" i="10" s="1"/>
  <c r="N313" i="10"/>
  <c r="G313" i="10" s="1"/>
  <c r="N314" i="10"/>
  <c r="G314" i="10" s="1"/>
  <c r="N315" i="10"/>
  <c r="G315" i="10" s="1"/>
  <c r="N316" i="10"/>
  <c r="G316" i="10" s="1"/>
  <c r="N317" i="10"/>
  <c r="G317" i="10" s="1"/>
  <c r="N318" i="10"/>
  <c r="G318" i="10" s="1"/>
  <c r="N319" i="10"/>
  <c r="G319" i="10" s="1"/>
  <c r="N320" i="10"/>
  <c r="G320" i="10" s="1"/>
  <c r="N321" i="10"/>
  <c r="G321" i="10" s="1"/>
  <c r="N322" i="10"/>
  <c r="G322" i="10" s="1"/>
  <c r="N323" i="10"/>
  <c r="G323" i="10" s="1"/>
  <c r="N324" i="10"/>
  <c r="N325" i="10"/>
  <c r="G325" i="10" s="1"/>
  <c r="N326" i="10"/>
  <c r="G326" i="10" s="1"/>
  <c r="N327" i="10"/>
  <c r="G327" i="10" s="1"/>
  <c r="N328" i="10"/>
  <c r="G328" i="10" s="1"/>
  <c r="N329" i="10"/>
  <c r="G329" i="10" s="1"/>
  <c r="N330" i="10"/>
  <c r="G330" i="10" s="1"/>
  <c r="N331" i="10"/>
  <c r="G331" i="10" s="1"/>
  <c r="N310" i="10"/>
  <c r="G310" i="10" s="1"/>
  <c r="G324" i="10"/>
  <c r="N289" i="10"/>
  <c r="G289" i="10" s="1"/>
  <c r="C289" i="10"/>
  <c r="N288" i="10"/>
  <c r="G288" i="10" s="1"/>
  <c r="C288" i="10"/>
  <c r="N287" i="10"/>
  <c r="G287" i="10" s="1"/>
  <c r="C287" i="10"/>
  <c r="N286" i="10"/>
  <c r="G286" i="10" s="1"/>
  <c r="C286" i="10"/>
  <c r="N285" i="10"/>
  <c r="G285" i="10" s="1"/>
  <c r="C285" i="10"/>
  <c r="N284" i="10"/>
  <c r="G284" i="10" s="1"/>
  <c r="C284" i="10"/>
  <c r="N283" i="10"/>
  <c r="G283" i="10" s="1"/>
  <c r="C283" i="10"/>
  <c r="N282" i="10"/>
  <c r="G282" i="10" s="1"/>
  <c r="C282" i="10"/>
  <c r="N281" i="10"/>
  <c r="G281" i="10" s="1"/>
  <c r="C281" i="10"/>
  <c r="N280" i="10"/>
  <c r="G280" i="10" s="1"/>
  <c r="C280" i="10"/>
  <c r="N279" i="10"/>
  <c r="G279" i="10" s="1"/>
  <c r="C279" i="10"/>
  <c r="N278" i="10"/>
  <c r="G278" i="10" s="1"/>
  <c r="C278" i="10"/>
  <c r="N277" i="10"/>
  <c r="G277" i="10" s="1"/>
  <c r="C277" i="10"/>
  <c r="R277" i="10" s="1"/>
  <c r="S277" i="10" s="1"/>
  <c r="N276" i="10"/>
  <c r="G276" i="10" s="1"/>
  <c r="C276" i="10"/>
  <c r="N275" i="10"/>
  <c r="G275" i="10" s="1"/>
  <c r="C275" i="10"/>
  <c r="N274" i="10"/>
  <c r="G274" i="10" s="1"/>
  <c r="C274" i="10"/>
  <c r="N273" i="10"/>
  <c r="G273" i="10" s="1"/>
  <c r="C273" i="10"/>
  <c r="N272" i="10"/>
  <c r="G272" i="10" s="1"/>
  <c r="C272" i="10"/>
  <c r="N271" i="10"/>
  <c r="G271" i="10" s="1"/>
  <c r="C271" i="10"/>
  <c r="N270" i="10"/>
  <c r="G270" i="10" s="1"/>
  <c r="C270" i="10"/>
  <c r="N269" i="10"/>
  <c r="G269" i="10" s="1"/>
  <c r="C269" i="10"/>
  <c r="N268" i="10"/>
  <c r="G268" i="10" s="1"/>
  <c r="C268" i="10"/>
  <c r="R268" i="10" s="1"/>
  <c r="S268" i="10" s="1"/>
  <c r="N267" i="10"/>
  <c r="G267" i="10" s="1"/>
  <c r="C267" i="10"/>
  <c r="R267" i="10" s="1"/>
  <c r="S267" i="10" s="1"/>
  <c r="N266" i="10"/>
  <c r="G266" i="10" s="1"/>
  <c r="C266" i="10"/>
  <c r="R266" i="10" s="1"/>
  <c r="S266" i="10" s="1"/>
  <c r="N265" i="10"/>
  <c r="G265" i="10" s="1"/>
  <c r="C265" i="10"/>
  <c r="R265" i="10" s="1"/>
  <c r="S265" i="10" s="1"/>
  <c r="N264" i="10"/>
  <c r="G264" i="10" s="1"/>
  <c r="C264" i="10"/>
  <c r="R264" i="10" s="1"/>
  <c r="S264" i="10" s="1"/>
  <c r="N263" i="10"/>
  <c r="G263" i="10" s="1"/>
  <c r="C263" i="10"/>
  <c r="R263" i="10" s="1"/>
  <c r="S263" i="10" s="1"/>
  <c r="N262" i="10"/>
  <c r="G262" i="10" s="1"/>
  <c r="C262" i="10"/>
  <c r="R262" i="10" s="1"/>
  <c r="S262" i="10" s="1"/>
  <c r="N261" i="10"/>
  <c r="G261" i="10" s="1"/>
  <c r="C261" i="10"/>
  <c r="R261" i="10" s="1"/>
  <c r="S261" i="10" s="1"/>
  <c r="N260" i="10"/>
  <c r="G260" i="10" s="1"/>
  <c r="C260" i="10"/>
  <c r="R260" i="10" s="1"/>
  <c r="S260" i="10" s="1"/>
  <c r="N259" i="10"/>
  <c r="G259" i="10" s="1"/>
  <c r="C259" i="10"/>
  <c r="R259" i="10" s="1"/>
  <c r="S259" i="10" s="1"/>
  <c r="N258" i="10"/>
  <c r="G258" i="10" s="1"/>
  <c r="C258" i="10"/>
  <c r="R258" i="10" s="1"/>
  <c r="S258" i="10" s="1"/>
  <c r="N257" i="10"/>
  <c r="G257" i="10" s="1"/>
  <c r="C257" i="10"/>
  <c r="R257" i="10" s="1"/>
  <c r="S257" i="10" s="1"/>
  <c r="N256" i="10"/>
  <c r="G256" i="10" s="1"/>
  <c r="C256" i="10"/>
  <c r="R256" i="10" s="1"/>
  <c r="S256" i="10" s="1"/>
  <c r="N255" i="10"/>
  <c r="G255" i="10" s="1"/>
  <c r="C255" i="10"/>
  <c r="R255" i="10" s="1"/>
  <c r="S255" i="10" s="1"/>
  <c r="N254" i="10"/>
  <c r="G254" i="10" s="1"/>
  <c r="C254" i="10"/>
  <c r="R254" i="10" s="1"/>
  <c r="S254" i="10" s="1"/>
  <c r="N253" i="10"/>
  <c r="G253" i="10" s="1"/>
  <c r="C253" i="10"/>
  <c r="R253" i="10" s="1"/>
  <c r="S253" i="10" s="1"/>
  <c r="N252" i="10"/>
  <c r="G252" i="10" s="1"/>
  <c r="C252" i="10"/>
  <c r="R252" i="10" s="1"/>
  <c r="S252" i="10" s="1"/>
  <c r="N251" i="10"/>
  <c r="G251" i="10" s="1"/>
  <c r="C251" i="10"/>
  <c r="R251" i="10" s="1"/>
  <c r="S251" i="10" s="1"/>
  <c r="N250" i="10"/>
  <c r="G250" i="10" s="1"/>
  <c r="C250" i="10"/>
  <c r="R250" i="10" s="1"/>
  <c r="S250" i="10" s="1"/>
  <c r="N249" i="10"/>
  <c r="G249" i="10" s="1"/>
  <c r="C249" i="10"/>
  <c r="R249" i="10" s="1"/>
  <c r="S249" i="10" s="1"/>
  <c r="N248" i="10"/>
  <c r="G248" i="10" s="1"/>
  <c r="C248" i="10"/>
  <c r="R248" i="10" s="1"/>
  <c r="S248" i="10" s="1"/>
  <c r="N247" i="10"/>
  <c r="G247" i="10" s="1"/>
  <c r="C247" i="10"/>
  <c r="R247" i="10" s="1"/>
  <c r="S247" i="10" s="1"/>
  <c r="N246" i="10"/>
  <c r="G246" i="10" s="1"/>
  <c r="C246" i="10"/>
  <c r="R246" i="10" s="1"/>
  <c r="S246" i="10" s="1"/>
  <c r="N245" i="10"/>
  <c r="G245" i="10" s="1"/>
  <c r="C245" i="10"/>
  <c r="R245" i="10" s="1"/>
  <c r="S245" i="10" s="1"/>
  <c r="N244" i="10"/>
  <c r="G244" i="10" s="1"/>
  <c r="C244" i="10"/>
  <c r="R244" i="10" s="1"/>
  <c r="S244" i="10" s="1"/>
  <c r="N243" i="10"/>
  <c r="G243" i="10" s="1"/>
  <c r="C243" i="10"/>
  <c r="R243" i="10" s="1"/>
  <c r="S243" i="10" s="1"/>
  <c r="N242" i="10"/>
  <c r="G242" i="10" s="1"/>
  <c r="C242" i="10"/>
  <c r="R242" i="10" s="1"/>
  <c r="S242" i="10" s="1"/>
  <c r="N241" i="10"/>
  <c r="G241" i="10" s="1"/>
  <c r="C241" i="10"/>
  <c r="R241" i="10" s="1"/>
  <c r="S241" i="10" s="1"/>
  <c r="N240" i="10"/>
  <c r="G240" i="10" s="1"/>
  <c r="C240" i="10"/>
  <c r="R240" i="10" s="1"/>
  <c r="S240" i="10" s="1"/>
  <c r="N239" i="10"/>
  <c r="G239" i="10" s="1"/>
  <c r="C239" i="10"/>
  <c r="R239" i="10" s="1"/>
  <c r="S239" i="10" s="1"/>
  <c r="N238" i="10"/>
  <c r="G238" i="10" s="1"/>
  <c r="C238" i="10"/>
  <c r="R238" i="10" s="1"/>
  <c r="S238" i="10" s="1"/>
  <c r="N237" i="10"/>
  <c r="G237" i="10" s="1"/>
  <c r="C237" i="10"/>
  <c r="R237" i="10" s="1"/>
  <c r="S237" i="10" s="1"/>
  <c r="N236" i="10"/>
  <c r="G236" i="10" s="1"/>
  <c r="C236" i="10"/>
  <c r="R236" i="10" s="1"/>
  <c r="S236" i="10" s="1"/>
  <c r="N235" i="10"/>
  <c r="G235" i="10" s="1"/>
  <c r="C235" i="10"/>
  <c r="R235" i="10" s="1"/>
  <c r="S235" i="10" s="1"/>
  <c r="N234" i="10"/>
  <c r="G234" i="10" s="1"/>
  <c r="C234" i="10"/>
  <c r="R234" i="10" s="1"/>
  <c r="S234" i="10" s="1"/>
  <c r="N233" i="10"/>
  <c r="G233" i="10" s="1"/>
  <c r="C233" i="10"/>
  <c r="R233" i="10" s="1"/>
  <c r="S233" i="10" s="1"/>
  <c r="N232" i="10"/>
  <c r="G232" i="10" s="1"/>
  <c r="C232" i="10"/>
  <c r="R232" i="10" s="1"/>
  <c r="S232" i="10" s="1"/>
  <c r="N231" i="10"/>
  <c r="G231" i="10" s="1"/>
  <c r="C231" i="10"/>
  <c r="R231" i="10" s="1"/>
  <c r="S231" i="10" s="1"/>
  <c r="N230" i="10"/>
  <c r="G230" i="10" s="1"/>
  <c r="C230" i="10"/>
  <c r="R230" i="10" s="1"/>
  <c r="S230" i="10" s="1"/>
  <c r="N229" i="10"/>
  <c r="G229" i="10" s="1"/>
  <c r="C229" i="10"/>
  <c r="R229" i="10" s="1"/>
  <c r="S229" i="10" s="1"/>
  <c r="N228" i="10"/>
  <c r="G228" i="10" s="1"/>
  <c r="C228" i="10"/>
  <c r="R228" i="10" s="1"/>
  <c r="S228" i="10" s="1"/>
  <c r="N227" i="10"/>
  <c r="G227" i="10" s="1"/>
  <c r="C227" i="10"/>
  <c r="R227" i="10" s="1"/>
  <c r="S227" i="10" s="1"/>
  <c r="N226" i="10"/>
  <c r="G226" i="10" s="1"/>
  <c r="C226" i="10"/>
  <c r="R226" i="10" s="1"/>
  <c r="S226" i="10" s="1"/>
  <c r="N225" i="10"/>
  <c r="G225" i="10" s="1"/>
  <c r="C225" i="10"/>
  <c r="R225" i="10" s="1"/>
  <c r="S225" i="10" s="1"/>
  <c r="N224" i="10"/>
  <c r="G224" i="10" s="1"/>
  <c r="C224" i="10"/>
  <c r="R224" i="10" s="1"/>
  <c r="S224" i="10" s="1"/>
  <c r="N223" i="10"/>
  <c r="G223" i="10" s="1"/>
  <c r="C223" i="10"/>
  <c r="R223" i="10" s="1"/>
  <c r="S223" i="10" s="1"/>
  <c r="N222" i="10"/>
  <c r="G222" i="10" s="1"/>
  <c r="C222" i="10"/>
  <c r="R222" i="10" s="1"/>
  <c r="S222" i="10" s="1"/>
  <c r="N221" i="10"/>
  <c r="G221" i="10" s="1"/>
  <c r="C221" i="10"/>
  <c r="R221" i="10" s="1"/>
  <c r="S221" i="10" s="1"/>
  <c r="N220" i="10"/>
  <c r="G220" i="10" s="1"/>
  <c r="C220" i="10"/>
  <c r="R220" i="10" s="1"/>
  <c r="S220" i="10" s="1"/>
  <c r="N219" i="10"/>
  <c r="G219" i="10" s="1"/>
  <c r="C219" i="10"/>
  <c r="R219" i="10" s="1"/>
  <c r="S219" i="10" s="1"/>
  <c r="N218" i="10"/>
  <c r="G218" i="10" s="1"/>
  <c r="C218" i="10"/>
  <c r="R218" i="10" s="1"/>
  <c r="S218" i="10" s="1"/>
  <c r="N217" i="10"/>
  <c r="G217" i="10" s="1"/>
  <c r="C217" i="10"/>
  <c r="R217" i="10" s="1"/>
  <c r="S217" i="10" s="1"/>
  <c r="N216" i="10"/>
  <c r="G216" i="10" s="1"/>
  <c r="C216" i="10"/>
  <c r="R216" i="10" s="1"/>
  <c r="S216" i="10" s="1"/>
  <c r="N215" i="10"/>
  <c r="G215" i="10" s="1"/>
  <c r="C215" i="10"/>
  <c r="R215" i="10" s="1"/>
  <c r="S215" i="10" s="1"/>
  <c r="N214" i="10"/>
  <c r="G214" i="10" s="1"/>
  <c r="C214" i="10"/>
  <c r="R214" i="10" s="1"/>
  <c r="S214" i="10" s="1"/>
  <c r="N213" i="10"/>
  <c r="G213" i="10" s="1"/>
  <c r="C213" i="10"/>
  <c r="R213" i="10" s="1"/>
  <c r="S213" i="10" s="1"/>
  <c r="N212" i="10"/>
  <c r="G212" i="10" s="1"/>
  <c r="C212" i="10"/>
  <c r="R212" i="10" s="1"/>
  <c r="S212" i="10" s="1"/>
  <c r="N211" i="10"/>
  <c r="G211" i="10" s="1"/>
  <c r="C211" i="10"/>
  <c r="R211" i="10" s="1"/>
  <c r="S211" i="10" s="1"/>
  <c r="N210" i="10"/>
  <c r="G210" i="10" s="1"/>
  <c r="C210" i="10"/>
  <c r="R210" i="10" s="1"/>
  <c r="S210" i="10" s="1"/>
  <c r="N209" i="10"/>
  <c r="G209" i="10" s="1"/>
  <c r="C209" i="10"/>
  <c r="R209" i="10" s="1"/>
  <c r="S209" i="10" s="1"/>
  <c r="N208" i="10"/>
  <c r="G208" i="10" s="1"/>
  <c r="C208" i="10"/>
  <c r="R208" i="10" s="1"/>
  <c r="S208" i="10" s="1"/>
  <c r="N207" i="10"/>
  <c r="G207" i="10" s="1"/>
  <c r="C207" i="10"/>
  <c r="R207" i="10" s="1"/>
  <c r="S207" i="10" s="1"/>
  <c r="N206" i="10"/>
  <c r="G206" i="10" s="1"/>
  <c r="C206" i="10"/>
  <c r="R206" i="10" s="1"/>
  <c r="S206" i="10" s="1"/>
  <c r="N205" i="10"/>
  <c r="G205" i="10" s="1"/>
  <c r="C205" i="10"/>
  <c r="R205" i="10" s="1"/>
  <c r="S205" i="10" s="1"/>
  <c r="N204" i="10"/>
  <c r="G204" i="10" s="1"/>
  <c r="C204" i="10"/>
  <c r="R204" i="10" s="1"/>
  <c r="S204" i="10" s="1"/>
  <c r="N203" i="10"/>
  <c r="G203" i="10" s="1"/>
  <c r="C203" i="10"/>
  <c r="R203" i="10" s="1"/>
  <c r="S203" i="10" s="1"/>
  <c r="N202" i="10"/>
  <c r="G202" i="10" s="1"/>
  <c r="C202" i="10"/>
  <c r="R202" i="10" s="1"/>
  <c r="S202" i="10" s="1"/>
  <c r="N201" i="10"/>
  <c r="G201" i="10" s="1"/>
  <c r="C201" i="10"/>
  <c r="R201" i="10" s="1"/>
  <c r="S201" i="10" s="1"/>
  <c r="N200" i="10"/>
  <c r="G200" i="10" s="1"/>
  <c r="C200" i="10"/>
  <c r="R200" i="10" s="1"/>
  <c r="S200" i="10" s="1"/>
  <c r="N199" i="10"/>
  <c r="G199" i="10" s="1"/>
  <c r="C199" i="10"/>
  <c r="R199" i="10" s="1"/>
  <c r="S199" i="10" s="1"/>
  <c r="N198" i="10"/>
  <c r="G198" i="10" s="1"/>
  <c r="C198" i="10"/>
  <c r="R198" i="10" s="1"/>
  <c r="S198" i="10" s="1"/>
  <c r="N197" i="10"/>
  <c r="G197" i="10" s="1"/>
  <c r="C197" i="10"/>
  <c r="R197" i="10" s="1"/>
  <c r="S197" i="10" s="1"/>
  <c r="R196" i="10"/>
  <c r="S196" i="10" s="1"/>
  <c r="N196" i="10"/>
  <c r="G196" i="10" s="1"/>
  <c r="C196" i="10"/>
  <c r="N195" i="10"/>
  <c r="G195" i="10" s="1"/>
  <c r="C195" i="10"/>
  <c r="R195" i="10" s="1"/>
  <c r="S195" i="10" s="1"/>
  <c r="N194" i="10"/>
  <c r="G194" i="10" s="1"/>
  <c r="C194" i="10"/>
  <c r="R194" i="10" s="1"/>
  <c r="S194" i="10" s="1"/>
  <c r="N193" i="10"/>
  <c r="G193" i="10" s="1"/>
  <c r="C193" i="10"/>
  <c r="R193" i="10" s="1"/>
  <c r="S193" i="10" s="1"/>
  <c r="N192" i="10"/>
  <c r="G192" i="10" s="1"/>
  <c r="C192" i="10"/>
  <c r="R192" i="10" s="1"/>
  <c r="S192" i="10" s="1"/>
  <c r="N191" i="10"/>
  <c r="G191" i="10" s="1"/>
  <c r="C191" i="10"/>
  <c r="R191" i="10" s="1"/>
  <c r="S191" i="10" s="1"/>
  <c r="N190" i="10"/>
  <c r="G190" i="10" s="1"/>
  <c r="C190" i="10"/>
  <c r="R190" i="10" s="1"/>
  <c r="S190" i="10" s="1"/>
  <c r="N189" i="10"/>
  <c r="G189" i="10" s="1"/>
  <c r="C189" i="10"/>
  <c r="R189" i="10" s="1"/>
  <c r="S189" i="10" s="1"/>
  <c r="N188" i="10"/>
  <c r="G188" i="10" s="1"/>
  <c r="C188" i="10"/>
  <c r="R188" i="10" s="1"/>
  <c r="S188" i="10" s="1"/>
  <c r="N187" i="10"/>
  <c r="G187" i="10" s="1"/>
  <c r="C187" i="10"/>
  <c r="R187" i="10" s="1"/>
  <c r="S187" i="10" s="1"/>
  <c r="N186" i="10"/>
  <c r="G186" i="10" s="1"/>
  <c r="C186" i="10"/>
  <c r="R186" i="10" s="1"/>
  <c r="S186" i="10" s="1"/>
  <c r="N185" i="10"/>
  <c r="G185" i="10" s="1"/>
  <c r="C185" i="10"/>
  <c r="R185" i="10" s="1"/>
  <c r="S185" i="10" s="1"/>
  <c r="N184" i="10"/>
  <c r="G184" i="10" s="1"/>
  <c r="C184" i="10"/>
  <c r="R184" i="10" s="1"/>
  <c r="S184" i="10" s="1"/>
  <c r="N183" i="10"/>
  <c r="G183" i="10" s="1"/>
  <c r="C183" i="10"/>
  <c r="R183" i="10" s="1"/>
  <c r="S183" i="10" s="1"/>
  <c r="N182" i="10"/>
  <c r="G182" i="10" s="1"/>
  <c r="C182" i="10"/>
  <c r="R182" i="10" s="1"/>
  <c r="S182" i="10" s="1"/>
  <c r="N181" i="10"/>
  <c r="G181" i="10" s="1"/>
  <c r="C181" i="10"/>
  <c r="R181" i="10" s="1"/>
  <c r="S181" i="10" s="1"/>
  <c r="N180" i="10"/>
  <c r="G180" i="10" s="1"/>
  <c r="C180" i="10"/>
  <c r="R180" i="10" s="1"/>
  <c r="S180" i="10" s="1"/>
  <c r="N179" i="10"/>
  <c r="G179" i="10" s="1"/>
  <c r="C179" i="10"/>
  <c r="R179" i="10" s="1"/>
  <c r="S179" i="10" s="1"/>
  <c r="N178" i="10"/>
  <c r="G178" i="10" s="1"/>
  <c r="C178" i="10"/>
  <c r="R178" i="10" s="1"/>
  <c r="S178" i="10" s="1"/>
  <c r="N177" i="10"/>
  <c r="G177" i="10" s="1"/>
  <c r="C177" i="10"/>
  <c r="R177" i="10" s="1"/>
  <c r="S177" i="10" s="1"/>
  <c r="N176" i="10"/>
  <c r="G176" i="10" s="1"/>
  <c r="C176" i="10"/>
  <c r="R176" i="10" s="1"/>
  <c r="S176" i="10" s="1"/>
  <c r="N175" i="10"/>
  <c r="G175" i="10" s="1"/>
  <c r="C175" i="10"/>
  <c r="R175" i="10" s="1"/>
  <c r="S175" i="10" s="1"/>
  <c r="N174" i="10"/>
  <c r="G174" i="10" s="1"/>
  <c r="C174" i="10"/>
  <c r="R174" i="10" s="1"/>
  <c r="S174" i="10" s="1"/>
  <c r="N173" i="10"/>
  <c r="G173" i="10" s="1"/>
  <c r="C173" i="10"/>
  <c r="R173" i="10" s="1"/>
  <c r="S173" i="10" s="1"/>
  <c r="N172" i="10"/>
  <c r="G172" i="10" s="1"/>
  <c r="C172" i="10"/>
  <c r="R172" i="10" s="1"/>
  <c r="S172" i="10" s="1"/>
  <c r="N171" i="10"/>
  <c r="G171" i="10" s="1"/>
  <c r="C171" i="10"/>
  <c r="R171" i="10" s="1"/>
  <c r="S171" i="10" s="1"/>
  <c r="N170" i="10"/>
  <c r="G170" i="10" s="1"/>
  <c r="C170" i="10"/>
  <c r="R170" i="10" s="1"/>
  <c r="S170" i="10" s="1"/>
  <c r="N169" i="10"/>
  <c r="G169" i="10" s="1"/>
  <c r="C169" i="10"/>
  <c r="R169" i="10" s="1"/>
  <c r="S169" i="10" s="1"/>
  <c r="N168" i="10"/>
  <c r="G168" i="10" s="1"/>
  <c r="C168" i="10"/>
  <c r="R168" i="10" s="1"/>
  <c r="S168" i="10" s="1"/>
  <c r="N167" i="10"/>
  <c r="G167" i="10" s="1"/>
  <c r="C167" i="10"/>
  <c r="R167" i="10" s="1"/>
  <c r="S167" i="10" s="1"/>
  <c r="N166" i="10"/>
  <c r="G166" i="10" s="1"/>
  <c r="C166" i="10"/>
  <c r="R166" i="10" s="1"/>
  <c r="S166" i="10" s="1"/>
  <c r="N165" i="10"/>
  <c r="G165" i="10" s="1"/>
  <c r="C165" i="10"/>
  <c r="R165" i="10" s="1"/>
  <c r="S165" i="10" s="1"/>
  <c r="N164" i="10"/>
  <c r="G164" i="10" s="1"/>
  <c r="C164" i="10"/>
  <c r="R164" i="10" s="1"/>
  <c r="S164" i="10" s="1"/>
  <c r="N163" i="10"/>
  <c r="G163" i="10" s="1"/>
  <c r="C163" i="10"/>
  <c r="R163" i="10" s="1"/>
  <c r="S163" i="10" s="1"/>
  <c r="N162" i="10"/>
  <c r="G162" i="10" s="1"/>
  <c r="C162" i="10"/>
  <c r="R162" i="10" s="1"/>
  <c r="S162" i="10" s="1"/>
  <c r="N161" i="10"/>
  <c r="G161" i="10" s="1"/>
  <c r="C161" i="10"/>
  <c r="R161" i="10" s="1"/>
  <c r="S161" i="10" s="1"/>
  <c r="N160" i="10"/>
  <c r="G160" i="10" s="1"/>
  <c r="C160" i="10"/>
  <c r="R160" i="10" s="1"/>
  <c r="S160" i="10" s="1"/>
  <c r="N159" i="10"/>
  <c r="G159" i="10" s="1"/>
  <c r="C159" i="10"/>
  <c r="R159" i="10" s="1"/>
  <c r="S159" i="10" s="1"/>
  <c r="N158" i="10"/>
  <c r="G158" i="10" s="1"/>
  <c r="C158" i="10"/>
  <c r="R158" i="10" s="1"/>
  <c r="S158" i="10" s="1"/>
  <c r="N157" i="10"/>
  <c r="G157" i="10" s="1"/>
  <c r="C157" i="10"/>
  <c r="R157" i="10" s="1"/>
  <c r="S157" i="10" s="1"/>
  <c r="N156" i="10"/>
  <c r="G156" i="10" s="1"/>
  <c r="C156" i="10"/>
  <c r="R156" i="10" s="1"/>
  <c r="S156" i="10" s="1"/>
  <c r="N155" i="10"/>
  <c r="G155" i="10" s="1"/>
  <c r="C155" i="10"/>
  <c r="R155" i="10" s="1"/>
  <c r="S155" i="10" s="1"/>
  <c r="N154" i="10"/>
  <c r="G154" i="10" s="1"/>
  <c r="C154" i="10"/>
  <c r="R154" i="10" s="1"/>
  <c r="S154" i="10" s="1"/>
  <c r="N153" i="10"/>
  <c r="G153" i="10" s="1"/>
  <c r="C153" i="10"/>
  <c r="R153" i="10" s="1"/>
  <c r="S153" i="10" s="1"/>
  <c r="N152" i="10"/>
  <c r="G152" i="10" s="1"/>
  <c r="C152" i="10"/>
  <c r="R152" i="10" s="1"/>
  <c r="S152" i="10" s="1"/>
  <c r="N151" i="10"/>
  <c r="G151" i="10" s="1"/>
  <c r="C151" i="10"/>
  <c r="R151" i="10" s="1"/>
  <c r="S151" i="10" s="1"/>
  <c r="N150" i="10"/>
  <c r="G150" i="10" s="1"/>
  <c r="N149" i="10"/>
  <c r="G149" i="10" s="1"/>
  <c r="C149" i="10"/>
  <c r="R149" i="10" s="1"/>
  <c r="S149" i="10" s="1"/>
  <c r="N148" i="10"/>
  <c r="G148" i="10" s="1"/>
  <c r="C148" i="10"/>
  <c r="R148" i="10" s="1"/>
  <c r="S148" i="10" s="1"/>
  <c r="N147" i="10"/>
  <c r="G147" i="10" s="1"/>
  <c r="C147" i="10"/>
  <c r="R147" i="10" s="1"/>
  <c r="S147" i="10" s="1"/>
  <c r="N146" i="10"/>
  <c r="G146" i="10" s="1"/>
  <c r="C146" i="10"/>
  <c r="R146" i="10" s="1"/>
  <c r="S146" i="10" s="1"/>
  <c r="N145" i="10"/>
  <c r="G145" i="10" s="1"/>
  <c r="C145" i="10"/>
  <c r="R145" i="10" s="1"/>
  <c r="S145" i="10" s="1"/>
  <c r="N144" i="10"/>
  <c r="G144" i="10" s="1"/>
  <c r="C144" i="10"/>
  <c r="R144" i="10" s="1"/>
  <c r="S144" i="10" s="1"/>
  <c r="N143" i="10"/>
  <c r="G143" i="10" s="1"/>
  <c r="C143" i="10"/>
  <c r="R143" i="10" s="1"/>
  <c r="S143" i="10" s="1"/>
  <c r="N142" i="10"/>
  <c r="G142" i="10" s="1"/>
  <c r="C142" i="10"/>
  <c r="R142" i="10" s="1"/>
  <c r="S142" i="10" s="1"/>
  <c r="N141" i="10"/>
  <c r="G141" i="10" s="1"/>
  <c r="C141" i="10"/>
  <c r="R141" i="10" s="1"/>
  <c r="S141" i="10" s="1"/>
  <c r="N140" i="10"/>
  <c r="G140" i="10" s="1"/>
  <c r="C140" i="10"/>
  <c r="R140" i="10" s="1"/>
  <c r="S140" i="10" s="1"/>
  <c r="N139" i="10"/>
  <c r="G139" i="10" s="1"/>
  <c r="C139" i="10"/>
  <c r="R139" i="10" s="1"/>
  <c r="S139" i="10" s="1"/>
  <c r="N138" i="10"/>
  <c r="G138" i="10" s="1"/>
  <c r="C138" i="10"/>
  <c r="R138" i="10" s="1"/>
  <c r="S138" i="10" s="1"/>
  <c r="N137" i="10"/>
  <c r="G137" i="10" s="1"/>
  <c r="C137" i="10"/>
  <c r="R137" i="10" s="1"/>
  <c r="S137" i="10" s="1"/>
  <c r="N136" i="10"/>
  <c r="G136" i="10" s="1"/>
  <c r="C136" i="10"/>
  <c r="R136" i="10" s="1"/>
  <c r="S136" i="10" s="1"/>
  <c r="N135" i="10"/>
  <c r="G135" i="10" s="1"/>
  <c r="C135" i="10"/>
  <c r="R135" i="10" s="1"/>
  <c r="S135" i="10" s="1"/>
  <c r="N134" i="10"/>
  <c r="G134" i="10" s="1"/>
  <c r="C134" i="10"/>
  <c r="R134" i="10" s="1"/>
  <c r="S134" i="10" s="1"/>
  <c r="N133" i="10"/>
  <c r="G133" i="10" s="1"/>
  <c r="C133" i="10"/>
  <c r="R133" i="10" s="1"/>
  <c r="S133" i="10" s="1"/>
  <c r="N132" i="10"/>
  <c r="G132" i="10" s="1"/>
  <c r="C132" i="10"/>
  <c r="N131" i="10"/>
  <c r="G131" i="10" s="1"/>
  <c r="C131" i="10"/>
  <c r="N130" i="10"/>
  <c r="G130" i="10" s="1"/>
  <c r="C130" i="10"/>
  <c r="N129" i="10"/>
  <c r="G129" i="10" s="1"/>
  <c r="C129" i="10"/>
  <c r="N128" i="10"/>
  <c r="G128" i="10" s="1"/>
  <c r="C128" i="10"/>
  <c r="N127" i="10"/>
  <c r="G127" i="10" s="1"/>
  <c r="C127" i="10"/>
  <c r="N126" i="10"/>
  <c r="G126" i="10" s="1"/>
  <c r="C126" i="10"/>
  <c r="R126" i="10" s="1"/>
  <c r="S126" i="10" s="1"/>
  <c r="N125" i="10"/>
  <c r="G125" i="10" s="1"/>
  <c r="C125" i="10"/>
  <c r="N124" i="10"/>
  <c r="G124" i="10" s="1"/>
  <c r="C124" i="10"/>
  <c r="N123" i="10"/>
  <c r="G123" i="10" s="1"/>
  <c r="C123" i="10"/>
  <c r="N122" i="10"/>
  <c r="G122" i="10" s="1"/>
  <c r="C122" i="10"/>
  <c r="N121" i="10"/>
  <c r="G121" i="10" s="1"/>
  <c r="C121" i="10"/>
  <c r="R121" i="10" s="1"/>
  <c r="S121" i="10" s="1"/>
  <c r="N120" i="10"/>
  <c r="G120" i="10" s="1"/>
  <c r="C120" i="10"/>
  <c r="N119" i="10"/>
  <c r="G119" i="10" s="1"/>
  <c r="C119" i="10"/>
  <c r="N118" i="10"/>
  <c r="G118" i="10" s="1"/>
  <c r="C118" i="10"/>
  <c r="N117" i="10"/>
  <c r="G117" i="10" s="1"/>
  <c r="C117" i="10"/>
  <c r="N116" i="10"/>
  <c r="G116" i="10" s="1"/>
  <c r="C116" i="10"/>
  <c r="N115" i="10"/>
  <c r="G115" i="10" s="1"/>
  <c r="C115" i="10"/>
  <c r="N114" i="10"/>
  <c r="G114" i="10" s="1"/>
  <c r="C114" i="10"/>
  <c r="N113" i="10"/>
  <c r="G113" i="10" s="1"/>
  <c r="C113" i="10"/>
  <c r="N112" i="10"/>
  <c r="G112" i="10" s="1"/>
  <c r="C112" i="10"/>
  <c r="N111" i="10"/>
  <c r="G111" i="10" s="1"/>
  <c r="C111" i="10"/>
  <c r="N110" i="10"/>
  <c r="G110" i="10" s="1"/>
  <c r="C110" i="10"/>
  <c r="N109" i="10"/>
  <c r="G109" i="10" s="1"/>
  <c r="C109" i="10"/>
  <c r="N108" i="10"/>
  <c r="G108" i="10" s="1"/>
  <c r="C108" i="10"/>
  <c r="N107" i="10"/>
  <c r="G107" i="10" s="1"/>
  <c r="C107" i="10"/>
  <c r="N106" i="10"/>
  <c r="G106" i="10" s="1"/>
  <c r="C106" i="10"/>
  <c r="N105" i="10"/>
  <c r="G105" i="10" s="1"/>
  <c r="C105" i="10"/>
  <c r="N104" i="10"/>
  <c r="G104" i="10" s="1"/>
  <c r="C104" i="10"/>
  <c r="N103" i="10"/>
  <c r="G103" i="10" s="1"/>
  <c r="C103" i="10"/>
  <c r="N102" i="10"/>
  <c r="G102" i="10" s="1"/>
  <c r="C102" i="10"/>
  <c r="N101" i="10"/>
  <c r="G101" i="10" s="1"/>
  <c r="C101" i="10"/>
  <c r="N100" i="10"/>
  <c r="G100" i="10" s="1"/>
  <c r="C100" i="10"/>
  <c r="N99" i="10"/>
  <c r="G99" i="10" s="1"/>
  <c r="C99" i="10"/>
  <c r="N98" i="10"/>
  <c r="G98" i="10" s="1"/>
  <c r="C98" i="10"/>
  <c r="N97" i="10"/>
  <c r="G97" i="10" s="1"/>
  <c r="C97" i="10"/>
  <c r="N96" i="10"/>
  <c r="G96" i="10" s="1"/>
  <c r="C96" i="10"/>
  <c r="N95" i="10"/>
  <c r="G95" i="10" s="1"/>
  <c r="C95" i="10"/>
  <c r="N94" i="10"/>
  <c r="G94" i="10" s="1"/>
  <c r="C94" i="10"/>
  <c r="N93" i="10"/>
  <c r="G93" i="10" s="1"/>
  <c r="C93" i="10"/>
  <c r="N92" i="10"/>
  <c r="G92" i="10" s="1"/>
  <c r="C92" i="10"/>
  <c r="N91" i="10"/>
  <c r="G91" i="10" s="1"/>
  <c r="C91" i="10"/>
  <c r="N90" i="10"/>
  <c r="G90" i="10" s="1"/>
  <c r="C90" i="10"/>
  <c r="N89" i="10"/>
  <c r="G89" i="10" s="1"/>
  <c r="C89" i="10"/>
  <c r="N88" i="10"/>
  <c r="G88" i="10" s="1"/>
  <c r="C88" i="10"/>
  <c r="N87" i="10"/>
  <c r="G87" i="10" s="1"/>
  <c r="C87" i="10"/>
  <c r="N86" i="10"/>
  <c r="G86" i="10" s="1"/>
  <c r="C86" i="10"/>
  <c r="N85" i="10"/>
  <c r="G85" i="10" s="1"/>
  <c r="C85" i="10"/>
  <c r="N84" i="10"/>
  <c r="G84" i="10" s="1"/>
  <c r="C84" i="10"/>
  <c r="N83" i="10"/>
  <c r="G83" i="10" s="1"/>
  <c r="C83" i="10"/>
  <c r="N82" i="10"/>
  <c r="G82" i="10" s="1"/>
  <c r="C82" i="10"/>
  <c r="N81" i="10"/>
  <c r="G81" i="10" s="1"/>
  <c r="C81" i="10"/>
  <c r="N80" i="10"/>
  <c r="G80" i="10" s="1"/>
  <c r="C80" i="10"/>
  <c r="N79" i="10"/>
  <c r="G79" i="10" s="1"/>
  <c r="C79" i="10"/>
  <c r="N78" i="10"/>
  <c r="G78" i="10" s="1"/>
  <c r="C78" i="10"/>
  <c r="N77" i="10"/>
  <c r="G77" i="10" s="1"/>
  <c r="C77" i="10"/>
  <c r="N76" i="10"/>
  <c r="G76" i="10" s="1"/>
  <c r="C76" i="10"/>
  <c r="N75" i="10"/>
  <c r="G75" i="10" s="1"/>
  <c r="C75" i="10"/>
  <c r="N74" i="10"/>
  <c r="G74" i="10" s="1"/>
  <c r="C74" i="10"/>
  <c r="N73" i="10"/>
  <c r="G73" i="10" s="1"/>
  <c r="C73" i="10"/>
  <c r="N72" i="10"/>
  <c r="G72" i="10" s="1"/>
  <c r="C72" i="10"/>
  <c r="N71" i="10"/>
  <c r="G71" i="10" s="1"/>
  <c r="C71" i="10"/>
  <c r="N70" i="10"/>
  <c r="G70" i="10" s="1"/>
  <c r="C70" i="10"/>
  <c r="N69" i="10"/>
  <c r="G69" i="10" s="1"/>
  <c r="C69" i="10"/>
  <c r="N68" i="10"/>
  <c r="G68" i="10" s="1"/>
  <c r="C68" i="10"/>
  <c r="N67" i="10"/>
  <c r="G67" i="10" s="1"/>
  <c r="C67" i="10"/>
  <c r="N66" i="10"/>
  <c r="G66" i="10" s="1"/>
  <c r="C66" i="10"/>
  <c r="N65" i="10"/>
  <c r="G65" i="10" s="1"/>
  <c r="C65" i="10"/>
  <c r="N64" i="10"/>
  <c r="G64" i="10" s="1"/>
  <c r="C64" i="10"/>
  <c r="N63" i="10"/>
  <c r="G63" i="10" s="1"/>
  <c r="C63" i="10"/>
  <c r="N62" i="10"/>
  <c r="G62" i="10" s="1"/>
  <c r="C62" i="10"/>
  <c r="N61" i="10"/>
  <c r="G61" i="10" s="1"/>
  <c r="C61" i="10"/>
  <c r="N60" i="10"/>
  <c r="G60" i="10" s="1"/>
  <c r="C60" i="10"/>
  <c r="N59" i="10"/>
  <c r="G59" i="10" s="1"/>
  <c r="C59" i="10"/>
  <c r="N58" i="10"/>
  <c r="G58" i="10" s="1"/>
  <c r="C58" i="10"/>
  <c r="N57" i="10"/>
  <c r="G57" i="10" s="1"/>
  <c r="C57" i="10"/>
  <c r="N56" i="10"/>
  <c r="G56" i="10" s="1"/>
  <c r="C56" i="10"/>
  <c r="N55" i="10"/>
  <c r="G55" i="10" s="1"/>
  <c r="C55" i="10"/>
  <c r="N54" i="10"/>
  <c r="G54" i="10" s="1"/>
  <c r="C54" i="10"/>
  <c r="N53" i="10"/>
  <c r="G53" i="10" s="1"/>
  <c r="C53" i="10"/>
  <c r="N52" i="10"/>
  <c r="G52" i="10" s="1"/>
  <c r="C52" i="10"/>
  <c r="N51" i="10"/>
  <c r="G51" i="10" s="1"/>
  <c r="C51" i="10"/>
  <c r="N50" i="10"/>
  <c r="G50" i="10" s="1"/>
  <c r="C50" i="10"/>
  <c r="N49" i="10"/>
  <c r="G49" i="10" s="1"/>
  <c r="C49" i="10"/>
  <c r="N48" i="10"/>
  <c r="G48" i="10" s="1"/>
  <c r="C48" i="10"/>
  <c r="N47" i="10"/>
  <c r="G47" i="10" s="1"/>
  <c r="C47" i="10"/>
  <c r="N46" i="10"/>
  <c r="G46" i="10" s="1"/>
  <c r="C46" i="10"/>
  <c r="N45" i="10"/>
  <c r="G45" i="10" s="1"/>
  <c r="C45" i="10"/>
  <c r="N44" i="10"/>
  <c r="G44" i="10" s="1"/>
  <c r="C44" i="10"/>
  <c r="N43" i="10"/>
  <c r="G43" i="10" s="1"/>
  <c r="C43" i="10"/>
  <c r="N42" i="10"/>
  <c r="G42" i="10" s="1"/>
  <c r="C42" i="10"/>
  <c r="N41" i="10"/>
  <c r="G41" i="10" s="1"/>
  <c r="C41" i="10"/>
  <c r="N40" i="10"/>
  <c r="G40" i="10" s="1"/>
  <c r="C40" i="10"/>
  <c r="N39" i="10"/>
  <c r="G39" i="10" s="1"/>
  <c r="C39" i="10"/>
  <c r="N38" i="10"/>
  <c r="G38" i="10" s="1"/>
  <c r="C38" i="10"/>
  <c r="N37" i="10"/>
  <c r="G37" i="10" s="1"/>
  <c r="C37" i="10"/>
  <c r="N36" i="10"/>
  <c r="G36" i="10" s="1"/>
  <c r="C36" i="10"/>
  <c r="N35" i="10"/>
  <c r="G35" i="10" s="1"/>
  <c r="C35" i="10"/>
  <c r="N34" i="10"/>
  <c r="G34" i="10" s="1"/>
  <c r="C34" i="10"/>
  <c r="N33" i="10"/>
  <c r="G33" i="10" s="1"/>
  <c r="C33" i="10"/>
  <c r="N32" i="10"/>
  <c r="G32" i="10" s="1"/>
  <c r="C32" i="10"/>
  <c r="N31" i="10"/>
  <c r="G31" i="10" s="1"/>
  <c r="C31" i="10"/>
  <c r="N30" i="10"/>
  <c r="G30" i="10" s="1"/>
  <c r="C30" i="10"/>
  <c r="N29" i="10"/>
  <c r="G29" i="10" s="1"/>
  <c r="C29" i="10"/>
  <c r="N28" i="10"/>
  <c r="G28" i="10" s="1"/>
  <c r="C28" i="10"/>
  <c r="N27" i="10"/>
  <c r="G27" i="10" s="1"/>
  <c r="C27" i="10"/>
  <c r="N26" i="10"/>
  <c r="G26" i="10" s="1"/>
  <c r="C26" i="10"/>
  <c r="N25" i="10"/>
  <c r="G25" i="10" s="1"/>
  <c r="C25" i="10"/>
  <c r="N24" i="10"/>
  <c r="G24" i="10" s="1"/>
  <c r="C24" i="10"/>
  <c r="L23" i="10"/>
  <c r="G23" i="10"/>
  <c r="C23" i="10"/>
  <c r="L22" i="10"/>
  <c r="G22" i="10"/>
  <c r="C22" i="10"/>
  <c r="L21" i="10"/>
  <c r="G21" i="10"/>
  <c r="C21" i="10"/>
  <c r="L20" i="10"/>
  <c r="G20" i="10"/>
  <c r="C20" i="10"/>
  <c r="L19" i="10"/>
  <c r="G19" i="10"/>
  <c r="C19" i="10"/>
  <c r="L18" i="10"/>
  <c r="G18" i="10"/>
  <c r="C18" i="10"/>
  <c r="L17" i="10"/>
  <c r="G17" i="10"/>
  <c r="C17" i="10"/>
  <c r="L16" i="10"/>
  <c r="G16" i="10"/>
  <c r="C16" i="10"/>
  <c r="L15" i="10"/>
  <c r="G15" i="10"/>
  <c r="C15" i="10"/>
  <c r="L14" i="10"/>
  <c r="G14" i="10"/>
  <c r="C14" i="10"/>
  <c r="L13" i="10"/>
  <c r="G13" i="10"/>
  <c r="C13" i="10"/>
  <c r="L12" i="10"/>
  <c r="G12" i="10"/>
  <c r="C12" i="10"/>
  <c r="L11" i="10"/>
  <c r="G11" i="10"/>
  <c r="C11" i="10"/>
  <c r="L10" i="10"/>
  <c r="G10" i="10"/>
  <c r="C10" i="10"/>
  <c r="L9" i="10"/>
  <c r="G9" i="10"/>
  <c r="C9" i="10"/>
  <c r="L8" i="10"/>
  <c r="G8" i="10"/>
  <c r="C8" i="10"/>
  <c r="L7" i="10"/>
  <c r="G7" i="10"/>
  <c r="C7" i="10"/>
  <c r="L6" i="10"/>
  <c r="G6" i="10"/>
  <c r="C6" i="10"/>
  <c r="G5" i="10"/>
  <c r="C5" i="10"/>
  <c r="G4" i="10"/>
  <c r="C4" i="10"/>
  <c r="G3" i="10"/>
  <c r="C3" i="10"/>
  <c r="R295" i="9"/>
  <c r="S295" i="9" s="1"/>
  <c r="R299" i="9"/>
  <c r="S299" i="9" s="1"/>
  <c r="R300" i="9"/>
  <c r="S300" i="9" s="1"/>
  <c r="R301" i="9"/>
  <c r="S301" i="9" s="1"/>
  <c r="R303" i="9"/>
  <c r="S303" i="9" s="1"/>
  <c r="R306" i="9"/>
  <c r="S306" i="9" s="1"/>
  <c r="R307" i="9"/>
  <c r="S307" i="9" s="1"/>
  <c r="R308" i="9"/>
  <c r="S308" i="9" s="1"/>
  <c r="R291" i="9"/>
  <c r="S291" i="9" s="1"/>
  <c r="R296" i="9"/>
  <c r="S296" i="9" s="1"/>
  <c r="R302" i="9"/>
  <c r="S302" i="9" s="1"/>
  <c r="R290" i="9"/>
  <c r="S290" i="9" s="1"/>
  <c r="R292" i="9"/>
  <c r="S292" i="9" s="1"/>
  <c r="R293" i="9"/>
  <c r="S293" i="9" s="1"/>
  <c r="R294" i="9"/>
  <c r="S294" i="9" s="1"/>
  <c r="R297" i="9"/>
  <c r="S297" i="9" s="1"/>
  <c r="R298" i="9"/>
  <c r="S298" i="9" s="1"/>
  <c r="R304" i="9"/>
  <c r="S304" i="9" s="1"/>
  <c r="R305" i="9"/>
  <c r="S305" i="9" s="1"/>
  <c r="R309" i="9"/>
  <c r="S309" i="9" s="1"/>
  <c r="C289" i="9"/>
  <c r="C288" i="9"/>
  <c r="C287" i="9"/>
  <c r="C286" i="9"/>
  <c r="C285" i="9"/>
  <c r="C284" i="9"/>
  <c r="C283" i="9"/>
  <c r="C282" i="9"/>
  <c r="C281" i="9"/>
  <c r="C280" i="9"/>
  <c r="C279" i="9"/>
  <c r="C278" i="9"/>
  <c r="C277" i="9"/>
  <c r="R277" i="9" s="1"/>
  <c r="S277" i="9" s="1"/>
  <c r="C276" i="9"/>
  <c r="C275" i="9"/>
  <c r="C274" i="9"/>
  <c r="C273" i="9"/>
  <c r="C272" i="9"/>
  <c r="C271" i="9"/>
  <c r="C270" i="9"/>
  <c r="N271" i="9"/>
  <c r="G271" i="9" s="1"/>
  <c r="N272" i="9"/>
  <c r="G272" i="9" s="1"/>
  <c r="N273" i="9"/>
  <c r="G273" i="9" s="1"/>
  <c r="N274" i="9"/>
  <c r="G274" i="9" s="1"/>
  <c r="N275" i="9"/>
  <c r="G275" i="9" s="1"/>
  <c r="N276" i="9"/>
  <c r="N277" i="9"/>
  <c r="G277" i="9" s="1"/>
  <c r="N278" i="9"/>
  <c r="G278" i="9" s="1"/>
  <c r="N279" i="9"/>
  <c r="G279" i="9" s="1"/>
  <c r="N280" i="9"/>
  <c r="G280" i="9" s="1"/>
  <c r="N281" i="9"/>
  <c r="G281" i="9" s="1"/>
  <c r="N282" i="9"/>
  <c r="G282" i="9" s="1"/>
  <c r="N283" i="9"/>
  <c r="G283" i="9" s="1"/>
  <c r="N284" i="9"/>
  <c r="G284" i="9" s="1"/>
  <c r="N285" i="9"/>
  <c r="N286" i="9"/>
  <c r="G286" i="9" s="1"/>
  <c r="N287" i="9"/>
  <c r="G287" i="9" s="1"/>
  <c r="N288" i="9"/>
  <c r="G288" i="9" s="1"/>
  <c r="N289" i="9"/>
  <c r="G289" i="9" s="1"/>
  <c r="N290" i="9"/>
  <c r="G290" i="9" s="1"/>
  <c r="N291" i="9"/>
  <c r="G291" i="9" s="1"/>
  <c r="N292" i="9"/>
  <c r="G292" i="9" s="1"/>
  <c r="N293" i="9"/>
  <c r="N294" i="9"/>
  <c r="G294" i="9" s="1"/>
  <c r="N295" i="9"/>
  <c r="G295" i="9" s="1"/>
  <c r="N296" i="9"/>
  <c r="G296" i="9" s="1"/>
  <c r="N297" i="9"/>
  <c r="G297" i="9" s="1"/>
  <c r="N298" i="9"/>
  <c r="G298" i="9" s="1"/>
  <c r="N299" i="9"/>
  <c r="G299" i="9" s="1"/>
  <c r="N300" i="9"/>
  <c r="N301" i="9"/>
  <c r="G301" i="9" s="1"/>
  <c r="N302" i="9"/>
  <c r="G302" i="9" s="1"/>
  <c r="N303" i="9"/>
  <c r="G303" i="9" s="1"/>
  <c r="N304" i="9"/>
  <c r="N305" i="9"/>
  <c r="N306" i="9"/>
  <c r="G306" i="9" s="1"/>
  <c r="N307" i="9"/>
  <c r="G307" i="9" s="1"/>
  <c r="N308" i="9"/>
  <c r="G308" i="9" s="1"/>
  <c r="N309" i="9"/>
  <c r="G309" i="9" s="1"/>
  <c r="N270" i="9"/>
  <c r="G270" i="9" s="1"/>
  <c r="G276" i="9"/>
  <c r="G285" i="9"/>
  <c r="G293" i="9"/>
  <c r="G300" i="9"/>
  <c r="G304" i="9"/>
  <c r="G305" i="9"/>
  <c r="N269" i="9"/>
  <c r="G269" i="9" s="1"/>
  <c r="C269" i="9"/>
  <c r="N268" i="9"/>
  <c r="G268" i="9" s="1"/>
  <c r="C268" i="9"/>
  <c r="R268" i="9" s="1"/>
  <c r="S268" i="9" s="1"/>
  <c r="N267" i="9"/>
  <c r="G267" i="9" s="1"/>
  <c r="C267" i="9"/>
  <c r="R267" i="9" s="1"/>
  <c r="S267" i="9" s="1"/>
  <c r="N266" i="9"/>
  <c r="G266" i="9" s="1"/>
  <c r="C266" i="9"/>
  <c r="R266" i="9" s="1"/>
  <c r="S266" i="9" s="1"/>
  <c r="N265" i="9"/>
  <c r="G265" i="9" s="1"/>
  <c r="C265" i="9"/>
  <c r="R265" i="9" s="1"/>
  <c r="S265" i="9" s="1"/>
  <c r="N264" i="9"/>
  <c r="G264" i="9" s="1"/>
  <c r="C264" i="9"/>
  <c r="R264" i="9" s="1"/>
  <c r="S264" i="9" s="1"/>
  <c r="N263" i="9"/>
  <c r="G263" i="9" s="1"/>
  <c r="C263" i="9"/>
  <c r="R263" i="9" s="1"/>
  <c r="S263" i="9" s="1"/>
  <c r="N262" i="9"/>
  <c r="G262" i="9" s="1"/>
  <c r="C262" i="9"/>
  <c r="R262" i="9" s="1"/>
  <c r="S262" i="9" s="1"/>
  <c r="N261" i="9"/>
  <c r="G261" i="9"/>
  <c r="C261" i="9"/>
  <c r="R261" i="9" s="1"/>
  <c r="S261" i="9" s="1"/>
  <c r="N260" i="9"/>
  <c r="G260" i="9" s="1"/>
  <c r="C260" i="9"/>
  <c r="R260" i="9" s="1"/>
  <c r="S260" i="9" s="1"/>
  <c r="N259" i="9"/>
  <c r="G259" i="9" s="1"/>
  <c r="C259" i="9"/>
  <c r="R259" i="9" s="1"/>
  <c r="S259" i="9" s="1"/>
  <c r="N258" i="9"/>
  <c r="G258" i="9" s="1"/>
  <c r="C258" i="9"/>
  <c r="R258" i="9" s="1"/>
  <c r="S258" i="9" s="1"/>
  <c r="N257" i="9"/>
  <c r="G257" i="9" s="1"/>
  <c r="C257" i="9"/>
  <c r="R257" i="9" s="1"/>
  <c r="S257" i="9" s="1"/>
  <c r="N256" i="9"/>
  <c r="G256" i="9" s="1"/>
  <c r="C256" i="9"/>
  <c r="R256" i="9" s="1"/>
  <c r="S256" i="9" s="1"/>
  <c r="N255" i="9"/>
  <c r="G255" i="9" s="1"/>
  <c r="C255" i="9"/>
  <c r="R255" i="9" s="1"/>
  <c r="S255" i="9" s="1"/>
  <c r="R254" i="9"/>
  <c r="S254" i="9" s="1"/>
  <c r="N254" i="9"/>
  <c r="G254" i="9" s="1"/>
  <c r="C254" i="9"/>
  <c r="N253" i="9"/>
  <c r="G253" i="9" s="1"/>
  <c r="C253" i="9"/>
  <c r="R253" i="9" s="1"/>
  <c r="S253" i="9" s="1"/>
  <c r="N252" i="9"/>
  <c r="G252" i="9" s="1"/>
  <c r="C252" i="9"/>
  <c r="R252" i="9" s="1"/>
  <c r="S252" i="9" s="1"/>
  <c r="N251" i="9"/>
  <c r="G251" i="9" s="1"/>
  <c r="C251" i="9"/>
  <c r="R251" i="9" s="1"/>
  <c r="S251" i="9" s="1"/>
  <c r="N250" i="9"/>
  <c r="G250" i="9" s="1"/>
  <c r="C250" i="9"/>
  <c r="R250" i="9" s="1"/>
  <c r="S250" i="9" s="1"/>
  <c r="N249" i="9"/>
  <c r="G249" i="9" s="1"/>
  <c r="C249" i="9"/>
  <c r="R249" i="9" s="1"/>
  <c r="S249" i="9" s="1"/>
  <c r="N248" i="9"/>
  <c r="G248" i="9" s="1"/>
  <c r="C248" i="9"/>
  <c r="R248" i="9" s="1"/>
  <c r="S248" i="9" s="1"/>
  <c r="N247" i="9"/>
  <c r="G247" i="9" s="1"/>
  <c r="C247" i="9"/>
  <c r="R247" i="9" s="1"/>
  <c r="S247" i="9" s="1"/>
  <c r="N246" i="9"/>
  <c r="G246" i="9" s="1"/>
  <c r="C246" i="9"/>
  <c r="R246" i="9" s="1"/>
  <c r="S246" i="9" s="1"/>
  <c r="N245" i="9"/>
  <c r="G245" i="9" s="1"/>
  <c r="C245" i="9"/>
  <c r="R245" i="9" s="1"/>
  <c r="S245" i="9" s="1"/>
  <c r="N244" i="9"/>
  <c r="G244" i="9" s="1"/>
  <c r="C244" i="9"/>
  <c r="R244" i="9" s="1"/>
  <c r="S244" i="9" s="1"/>
  <c r="N243" i="9"/>
  <c r="G243" i="9" s="1"/>
  <c r="C243" i="9"/>
  <c r="R243" i="9" s="1"/>
  <c r="S243" i="9" s="1"/>
  <c r="N242" i="9"/>
  <c r="G242" i="9" s="1"/>
  <c r="C242" i="9"/>
  <c r="R242" i="9" s="1"/>
  <c r="S242" i="9" s="1"/>
  <c r="N241" i="9"/>
  <c r="G241" i="9" s="1"/>
  <c r="C241" i="9"/>
  <c r="R241" i="9" s="1"/>
  <c r="S241" i="9" s="1"/>
  <c r="N240" i="9"/>
  <c r="G240" i="9" s="1"/>
  <c r="C240" i="9"/>
  <c r="R240" i="9" s="1"/>
  <c r="S240" i="9" s="1"/>
  <c r="N239" i="9"/>
  <c r="G239" i="9" s="1"/>
  <c r="C239" i="9"/>
  <c r="R239" i="9" s="1"/>
  <c r="S239" i="9" s="1"/>
  <c r="N238" i="9"/>
  <c r="G238" i="9" s="1"/>
  <c r="C238" i="9"/>
  <c r="R238" i="9" s="1"/>
  <c r="S238" i="9" s="1"/>
  <c r="N237" i="9"/>
  <c r="G237" i="9" s="1"/>
  <c r="C237" i="9"/>
  <c r="R237" i="9" s="1"/>
  <c r="S237" i="9" s="1"/>
  <c r="N236" i="9"/>
  <c r="G236" i="9" s="1"/>
  <c r="C236" i="9"/>
  <c r="R236" i="9" s="1"/>
  <c r="S236" i="9" s="1"/>
  <c r="N235" i="9"/>
  <c r="G235" i="9" s="1"/>
  <c r="C235" i="9"/>
  <c r="R235" i="9" s="1"/>
  <c r="S235" i="9" s="1"/>
  <c r="N234" i="9"/>
  <c r="G234" i="9" s="1"/>
  <c r="C234" i="9"/>
  <c r="R234" i="9" s="1"/>
  <c r="S234" i="9" s="1"/>
  <c r="N233" i="9"/>
  <c r="G233" i="9" s="1"/>
  <c r="C233" i="9"/>
  <c r="R233" i="9" s="1"/>
  <c r="S233" i="9" s="1"/>
  <c r="N232" i="9"/>
  <c r="G232" i="9" s="1"/>
  <c r="C232" i="9"/>
  <c r="R232" i="9" s="1"/>
  <c r="S232" i="9" s="1"/>
  <c r="N231" i="9"/>
  <c r="G231" i="9" s="1"/>
  <c r="C231" i="9"/>
  <c r="R231" i="9" s="1"/>
  <c r="S231" i="9" s="1"/>
  <c r="N230" i="9"/>
  <c r="G230" i="9" s="1"/>
  <c r="C230" i="9"/>
  <c r="R230" i="9" s="1"/>
  <c r="S230" i="9" s="1"/>
  <c r="N229" i="9"/>
  <c r="G229" i="9" s="1"/>
  <c r="C229" i="9"/>
  <c r="R229" i="9" s="1"/>
  <c r="S229" i="9" s="1"/>
  <c r="N228" i="9"/>
  <c r="G228" i="9" s="1"/>
  <c r="C228" i="9"/>
  <c r="R228" i="9" s="1"/>
  <c r="S228" i="9" s="1"/>
  <c r="N227" i="9"/>
  <c r="G227" i="9" s="1"/>
  <c r="C227" i="9"/>
  <c r="R227" i="9" s="1"/>
  <c r="S227" i="9" s="1"/>
  <c r="N226" i="9"/>
  <c r="G226" i="9" s="1"/>
  <c r="C226" i="9"/>
  <c r="R226" i="9" s="1"/>
  <c r="S226" i="9" s="1"/>
  <c r="N225" i="9"/>
  <c r="G225" i="9" s="1"/>
  <c r="C225" i="9"/>
  <c r="R225" i="9" s="1"/>
  <c r="S225" i="9" s="1"/>
  <c r="N224" i="9"/>
  <c r="G224" i="9" s="1"/>
  <c r="C224" i="9"/>
  <c r="R224" i="9" s="1"/>
  <c r="S224" i="9" s="1"/>
  <c r="N223" i="9"/>
  <c r="G223" i="9" s="1"/>
  <c r="C223" i="9"/>
  <c r="R223" i="9" s="1"/>
  <c r="S223" i="9" s="1"/>
  <c r="N222" i="9"/>
  <c r="G222" i="9" s="1"/>
  <c r="C222" i="9"/>
  <c r="R222" i="9" s="1"/>
  <c r="S222" i="9" s="1"/>
  <c r="N221" i="9"/>
  <c r="G221" i="9" s="1"/>
  <c r="C221" i="9"/>
  <c r="R221" i="9" s="1"/>
  <c r="S221" i="9" s="1"/>
  <c r="N220" i="9"/>
  <c r="G220" i="9" s="1"/>
  <c r="C220" i="9"/>
  <c r="R220" i="9" s="1"/>
  <c r="S220" i="9" s="1"/>
  <c r="N219" i="9"/>
  <c r="G219" i="9" s="1"/>
  <c r="C219" i="9"/>
  <c r="R219" i="9" s="1"/>
  <c r="S219" i="9" s="1"/>
  <c r="N218" i="9"/>
  <c r="G218" i="9" s="1"/>
  <c r="C218" i="9"/>
  <c r="R218" i="9" s="1"/>
  <c r="S218" i="9" s="1"/>
  <c r="N217" i="9"/>
  <c r="G217" i="9" s="1"/>
  <c r="C217" i="9"/>
  <c r="R217" i="9" s="1"/>
  <c r="S217" i="9" s="1"/>
  <c r="N216" i="9"/>
  <c r="G216" i="9" s="1"/>
  <c r="C216" i="9"/>
  <c r="R216" i="9" s="1"/>
  <c r="S216" i="9" s="1"/>
  <c r="N215" i="9"/>
  <c r="G215" i="9" s="1"/>
  <c r="C215" i="9"/>
  <c r="R215" i="9" s="1"/>
  <c r="S215" i="9" s="1"/>
  <c r="N214" i="9"/>
  <c r="G214" i="9" s="1"/>
  <c r="C214" i="9"/>
  <c r="R214" i="9" s="1"/>
  <c r="S214" i="9" s="1"/>
  <c r="N213" i="9"/>
  <c r="G213" i="9"/>
  <c r="C213" i="9"/>
  <c r="R213" i="9" s="1"/>
  <c r="S213" i="9" s="1"/>
  <c r="N212" i="9"/>
  <c r="G212" i="9" s="1"/>
  <c r="C212" i="9"/>
  <c r="R212" i="9" s="1"/>
  <c r="S212" i="9" s="1"/>
  <c r="N211" i="9"/>
  <c r="G211" i="9" s="1"/>
  <c r="C211" i="9"/>
  <c r="R211" i="9" s="1"/>
  <c r="S211" i="9" s="1"/>
  <c r="N210" i="9"/>
  <c r="G210" i="9" s="1"/>
  <c r="C210" i="9"/>
  <c r="R210" i="9" s="1"/>
  <c r="S210" i="9" s="1"/>
  <c r="N209" i="9"/>
  <c r="G209" i="9" s="1"/>
  <c r="C209" i="9"/>
  <c r="R209" i="9" s="1"/>
  <c r="S209" i="9" s="1"/>
  <c r="N208" i="9"/>
  <c r="G208" i="9" s="1"/>
  <c r="C208" i="9"/>
  <c r="R208" i="9" s="1"/>
  <c r="S208" i="9" s="1"/>
  <c r="N207" i="9"/>
  <c r="G207" i="9" s="1"/>
  <c r="C207" i="9"/>
  <c r="R207" i="9" s="1"/>
  <c r="S207" i="9" s="1"/>
  <c r="N206" i="9"/>
  <c r="G206" i="9" s="1"/>
  <c r="C206" i="9"/>
  <c r="R206" i="9" s="1"/>
  <c r="S206" i="9" s="1"/>
  <c r="N205" i="9"/>
  <c r="G205" i="9" s="1"/>
  <c r="C205" i="9"/>
  <c r="R205" i="9" s="1"/>
  <c r="S205" i="9" s="1"/>
  <c r="N204" i="9"/>
  <c r="G204" i="9" s="1"/>
  <c r="C204" i="9"/>
  <c r="R204" i="9" s="1"/>
  <c r="S204" i="9" s="1"/>
  <c r="N203" i="9"/>
  <c r="G203" i="9" s="1"/>
  <c r="C203" i="9"/>
  <c r="R203" i="9" s="1"/>
  <c r="S203" i="9" s="1"/>
  <c r="N202" i="9"/>
  <c r="G202" i="9" s="1"/>
  <c r="C202" i="9"/>
  <c r="R202" i="9" s="1"/>
  <c r="S202" i="9" s="1"/>
  <c r="N201" i="9"/>
  <c r="G201" i="9" s="1"/>
  <c r="C201" i="9"/>
  <c r="R201" i="9" s="1"/>
  <c r="S201" i="9" s="1"/>
  <c r="N200" i="9"/>
  <c r="G200" i="9" s="1"/>
  <c r="C200" i="9"/>
  <c r="R200" i="9" s="1"/>
  <c r="S200" i="9" s="1"/>
  <c r="N199" i="9"/>
  <c r="G199" i="9" s="1"/>
  <c r="C199" i="9"/>
  <c r="R199" i="9" s="1"/>
  <c r="S199" i="9" s="1"/>
  <c r="N198" i="9"/>
  <c r="G198" i="9" s="1"/>
  <c r="C198" i="9"/>
  <c r="R198" i="9" s="1"/>
  <c r="S198" i="9" s="1"/>
  <c r="N197" i="9"/>
  <c r="G197" i="9" s="1"/>
  <c r="C197" i="9"/>
  <c r="R197" i="9" s="1"/>
  <c r="S197" i="9" s="1"/>
  <c r="N196" i="9"/>
  <c r="G196" i="9" s="1"/>
  <c r="C196" i="9"/>
  <c r="R196" i="9" s="1"/>
  <c r="S196" i="9" s="1"/>
  <c r="N195" i="9"/>
  <c r="G195" i="9" s="1"/>
  <c r="C195" i="9"/>
  <c r="R195" i="9" s="1"/>
  <c r="S195" i="9" s="1"/>
  <c r="N194" i="9"/>
  <c r="G194" i="9" s="1"/>
  <c r="C194" i="9"/>
  <c r="R194" i="9" s="1"/>
  <c r="S194" i="9" s="1"/>
  <c r="N193" i="9"/>
  <c r="G193" i="9" s="1"/>
  <c r="C193" i="9"/>
  <c r="R193" i="9" s="1"/>
  <c r="S193" i="9" s="1"/>
  <c r="N192" i="9"/>
  <c r="G192" i="9" s="1"/>
  <c r="C192" i="9"/>
  <c r="R192" i="9" s="1"/>
  <c r="S192" i="9" s="1"/>
  <c r="N191" i="9"/>
  <c r="G191" i="9" s="1"/>
  <c r="C191" i="9"/>
  <c r="R191" i="9" s="1"/>
  <c r="S191" i="9" s="1"/>
  <c r="N190" i="9"/>
  <c r="G190" i="9" s="1"/>
  <c r="C190" i="9"/>
  <c r="R190" i="9" s="1"/>
  <c r="S190" i="9" s="1"/>
  <c r="N189" i="9"/>
  <c r="G189" i="9" s="1"/>
  <c r="C189" i="9"/>
  <c r="R189" i="9" s="1"/>
  <c r="S189" i="9" s="1"/>
  <c r="N188" i="9"/>
  <c r="G188" i="9" s="1"/>
  <c r="C188" i="9"/>
  <c r="R188" i="9" s="1"/>
  <c r="S188" i="9" s="1"/>
  <c r="N187" i="9"/>
  <c r="G187" i="9" s="1"/>
  <c r="C187" i="9"/>
  <c r="R187" i="9" s="1"/>
  <c r="S187" i="9" s="1"/>
  <c r="N186" i="9"/>
  <c r="G186" i="9" s="1"/>
  <c r="C186" i="9"/>
  <c r="R186" i="9" s="1"/>
  <c r="S186" i="9" s="1"/>
  <c r="N185" i="9"/>
  <c r="G185" i="9" s="1"/>
  <c r="C185" i="9"/>
  <c r="R185" i="9" s="1"/>
  <c r="S185" i="9" s="1"/>
  <c r="N184" i="9"/>
  <c r="G184" i="9" s="1"/>
  <c r="C184" i="9"/>
  <c r="R184" i="9" s="1"/>
  <c r="S184" i="9" s="1"/>
  <c r="N183" i="9"/>
  <c r="G183" i="9" s="1"/>
  <c r="C183" i="9"/>
  <c r="R183" i="9" s="1"/>
  <c r="S183" i="9" s="1"/>
  <c r="N182" i="9"/>
  <c r="G182" i="9" s="1"/>
  <c r="C182" i="9"/>
  <c r="R182" i="9" s="1"/>
  <c r="S182" i="9" s="1"/>
  <c r="N181" i="9"/>
  <c r="G181" i="9" s="1"/>
  <c r="C181" i="9"/>
  <c r="R181" i="9" s="1"/>
  <c r="S181" i="9" s="1"/>
  <c r="N180" i="9"/>
  <c r="G180" i="9" s="1"/>
  <c r="C180" i="9"/>
  <c r="R180" i="9" s="1"/>
  <c r="S180" i="9" s="1"/>
  <c r="N179" i="9"/>
  <c r="G179" i="9" s="1"/>
  <c r="C179" i="9"/>
  <c r="R179" i="9" s="1"/>
  <c r="S179" i="9" s="1"/>
  <c r="N178" i="9"/>
  <c r="G178" i="9" s="1"/>
  <c r="C178" i="9"/>
  <c r="R178" i="9" s="1"/>
  <c r="S178" i="9" s="1"/>
  <c r="N177" i="9"/>
  <c r="G177" i="9" s="1"/>
  <c r="C177" i="9"/>
  <c r="R177" i="9" s="1"/>
  <c r="S177" i="9" s="1"/>
  <c r="N176" i="9"/>
  <c r="G176" i="9" s="1"/>
  <c r="C176" i="9"/>
  <c r="R176" i="9" s="1"/>
  <c r="S176" i="9" s="1"/>
  <c r="N175" i="9"/>
  <c r="G175" i="9" s="1"/>
  <c r="C175" i="9"/>
  <c r="R175" i="9" s="1"/>
  <c r="S175" i="9" s="1"/>
  <c r="N174" i="9"/>
  <c r="G174" i="9" s="1"/>
  <c r="C174" i="9"/>
  <c r="R174" i="9" s="1"/>
  <c r="S174" i="9" s="1"/>
  <c r="N173" i="9"/>
  <c r="G173" i="9" s="1"/>
  <c r="C173" i="9"/>
  <c r="R173" i="9" s="1"/>
  <c r="S173" i="9" s="1"/>
  <c r="N172" i="9"/>
  <c r="G172" i="9" s="1"/>
  <c r="C172" i="9"/>
  <c r="R172" i="9" s="1"/>
  <c r="S172" i="9" s="1"/>
  <c r="N171" i="9"/>
  <c r="G171" i="9" s="1"/>
  <c r="C171" i="9"/>
  <c r="R171" i="9" s="1"/>
  <c r="S171" i="9" s="1"/>
  <c r="N170" i="9"/>
  <c r="G170" i="9" s="1"/>
  <c r="C170" i="9"/>
  <c r="R170" i="9" s="1"/>
  <c r="S170" i="9" s="1"/>
  <c r="N169" i="9"/>
  <c r="G169" i="9" s="1"/>
  <c r="C169" i="9"/>
  <c r="R169" i="9" s="1"/>
  <c r="S169" i="9" s="1"/>
  <c r="N168" i="9"/>
  <c r="G168" i="9" s="1"/>
  <c r="C168" i="9"/>
  <c r="R168" i="9" s="1"/>
  <c r="S168" i="9" s="1"/>
  <c r="N167" i="9"/>
  <c r="G167" i="9" s="1"/>
  <c r="C167" i="9"/>
  <c r="R167" i="9" s="1"/>
  <c r="S167" i="9" s="1"/>
  <c r="N166" i="9"/>
  <c r="G166" i="9" s="1"/>
  <c r="C166" i="9"/>
  <c r="R166" i="9" s="1"/>
  <c r="S166" i="9" s="1"/>
  <c r="N165" i="9"/>
  <c r="G165" i="9" s="1"/>
  <c r="C165" i="9"/>
  <c r="R165" i="9" s="1"/>
  <c r="S165" i="9" s="1"/>
  <c r="N164" i="9"/>
  <c r="G164" i="9" s="1"/>
  <c r="C164" i="9"/>
  <c r="R164" i="9" s="1"/>
  <c r="S164" i="9" s="1"/>
  <c r="N163" i="9"/>
  <c r="G163" i="9" s="1"/>
  <c r="C163" i="9"/>
  <c r="R163" i="9" s="1"/>
  <c r="S163" i="9" s="1"/>
  <c r="N162" i="9"/>
  <c r="G162" i="9" s="1"/>
  <c r="C162" i="9"/>
  <c r="R162" i="9" s="1"/>
  <c r="S162" i="9" s="1"/>
  <c r="N161" i="9"/>
  <c r="G161" i="9" s="1"/>
  <c r="C161" i="9"/>
  <c r="R161" i="9" s="1"/>
  <c r="S161" i="9" s="1"/>
  <c r="N160" i="9"/>
  <c r="G160" i="9" s="1"/>
  <c r="C160" i="9"/>
  <c r="R160" i="9" s="1"/>
  <c r="S160" i="9" s="1"/>
  <c r="N159" i="9"/>
  <c r="G159" i="9" s="1"/>
  <c r="C159" i="9"/>
  <c r="R159" i="9" s="1"/>
  <c r="S159" i="9" s="1"/>
  <c r="N158" i="9"/>
  <c r="G158" i="9" s="1"/>
  <c r="C158" i="9"/>
  <c r="R158" i="9" s="1"/>
  <c r="S158" i="9" s="1"/>
  <c r="N157" i="9"/>
  <c r="G157" i="9" s="1"/>
  <c r="C157" i="9"/>
  <c r="R157" i="9" s="1"/>
  <c r="S157" i="9" s="1"/>
  <c r="N156" i="9"/>
  <c r="G156" i="9" s="1"/>
  <c r="C156" i="9"/>
  <c r="R156" i="9" s="1"/>
  <c r="S156" i="9" s="1"/>
  <c r="N155" i="9"/>
  <c r="G155" i="9"/>
  <c r="C155" i="9"/>
  <c r="R155" i="9" s="1"/>
  <c r="S155" i="9" s="1"/>
  <c r="N154" i="9"/>
  <c r="G154" i="9" s="1"/>
  <c r="C154" i="9"/>
  <c r="R154" i="9" s="1"/>
  <c r="S154" i="9" s="1"/>
  <c r="N153" i="9"/>
  <c r="G153" i="9" s="1"/>
  <c r="C153" i="9"/>
  <c r="R153" i="9" s="1"/>
  <c r="S153" i="9" s="1"/>
  <c r="N152" i="9"/>
  <c r="G152" i="9" s="1"/>
  <c r="C152" i="9"/>
  <c r="R152" i="9" s="1"/>
  <c r="S152" i="9" s="1"/>
  <c r="N151" i="9"/>
  <c r="G151" i="9" s="1"/>
  <c r="C151" i="9"/>
  <c r="R151" i="9" s="1"/>
  <c r="S151" i="9" s="1"/>
  <c r="N150" i="9"/>
  <c r="G150" i="9" s="1"/>
  <c r="R150" i="9"/>
  <c r="S150" i="9" s="1"/>
  <c r="N149" i="9"/>
  <c r="G149" i="9" s="1"/>
  <c r="C149" i="9"/>
  <c r="R149" i="9" s="1"/>
  <c r="S149" i="9" s="1"/>
  <c r="N148" i="9"/>
  <c r="G148" i="9" s="1"/>
  <c r="C148" i="9"/>
  <c r="R148" i="9" s="1"/>
  <c r="S148" i="9" s="1"/>
  <c r="N147" i="9"/>
  <c r="G147" i="9" s="1"/>
  <c r="C147" i="9"/>
  <c r="R147" i="9" s="1"/>
  <c r="S147" i="9" s="1"/>
  <c r="N146" i="9"/>
  <c r="G146" i="9" s="1"/>
  <c r="C146" i="9"/>
  <c r="R146" i="9" s="1"/>
  <c r="S146" i="9" s="1"/>
  <c r="N145" i="9"/>
  <c r="G145" i="9" s="1"/>
  <c r="C145" i="9"/>
  <c r="R145" i="9" s="1"/>
  <c r="S145" i="9" s="1"/>
  <c r="N144" i="9"/>
  <c r="G144" i="9" s="1"/>
  <c r="C144" i="9"/>
  <c r="R144" i="9" s="1"/>
  <c r="S144" i="9" s="1"/>
  <c r="N143" i="9"/>
  <c r="G143" i="9" s="1"/>
  <c r="C143" i="9"/>
  <c r="R143" i="9" s="1"/>
  <c r="S143" i="9" s="1"/>
  <c r="N142" i="9"/>
  <c r="G142" i="9" s="1"/>
  <c r="C142" i="9"/>
  <c r="R142" i="9" s="1"/>
  <c r="S142" i="9" s="1"/>
  <c r="N141" i="9"/>
  <c r="G141" i="9" s="1"/>
  <c r="C141" i="9"/>
  <c r="R141" i="9" s="1"/>
  <c r="S141" i="9" s="1"/>
  <c r="N140" i="9"/>
  <c r="G140" i="9" s="1"/>
  <c r="C140" i="9"/>
  <c r="R140" i="9" s="1"/>
  <c r="S140" i="9" s="1"/>
  <c r="N139" i="9"/>
  <c r="G139" i="9" s="1"/>
  <c r="C139" i="9"/>
  <c r="R139" i="9" s="1"/>
  <c r="S139" i="9" s="1"/>
  <c r="N138" i="9"/>
  <c r="G138" i="9" s="1"/>
  <c r="C138" i="9"/>
  <c r="R138" i="9" s="1"/>
  <c r="S138" i="9" s="1"/>
  <c r="N137" i="9"/>
  <c r="G137" i="9" s="1"/>
  <c r="C137" i="9"/>
  <c r="R137" i="9" s="1"/>
  <c r="S137" i="9" s="1"/>
  <c r="N136" i="9"/>
  <c r="G136" i="9" s="1"/>
  <c r="C136" i="9"/>
  <c r="R136" i="9" s="1"/>
  <c r="S136" i="9" s="1"/>
  <c r="N135" i="9"/>
  <c r="G135" i="9" s="1"/>
  <c r="C135" i="9"/>
  <c r="R135" i="9" s="1"/>
  <c r="S135" i="9" s="1"/>
  <c r="N134" i="9"/>
  <c r="G134" i="9" s="1"/>
  <c r="C134" i="9"/>
  <c r="R134" i="9" s="1"/>
  <c r="S134" i="9" s="1"/>
  <c r="N133" i="9"/>
  <c r="G133" i="9" s="1"/>
  <c r="C133" i="9"/>
  <c r="R133" i="9" s="1"/>
  <c r="S133" i="9" s="1"/>
  <c r="N132" i="9"/>
  <c r="G132" i="9" s="1"/>
  <c r="C132" i="9"/>
  <c r="N131" i="9"/>
  <c r="G131" i="9" s="1"/>
  <c r="C131" i="9"/>
  <c r="N130" i="9"/>
  <c r="G130" i="9" s="1"/>
  <c r="C130" i="9"/>
  <c r="N129" i="9"/>
  <c r="G129" i="9" s="1"/>
  <c r="C129" i="9"/>
  <c r="N128" i="9"/>
  <c r="G128" i="9" s="1"/>
  <c r="C128" i="9"/>
  <c r="N127" i="9"/>
  <c r="G127" i="9" s="1"/>
  <c r="C127" i="9"/>
  <c r="N126" i="9"/>
  <c r="G126" i="9" s="1"/>
  <c r="C126" i="9"/>
  <c r="R126" i="9" s="1"/>
  <c r="S126" i="9" s="1"/>
  <c r="N125" i="9"/>
  <c r="G125" i="9" s="1"/>
  <c r="C125" i="9"/>
  <c r="N124" i="9"/>
  <c r="G124" i="9" s="1"/>
  <c r="C124" i="9"/>
  <c r="N123" i="9"/>
  <c r="G123" i="9" s="1"/>
  <c r="C123" i="9"/>
  <c r="N122" i="9"/>
  <c r="G122" i="9" s="1"/>
  <c r="C122" i="9"/>
  <c r="N121" i="9"/>
  <c r="G121" i="9" s="1"/>
  <c r="C121" i="9"/>
  <c r="R121" i="9" s="1"/>
  <c r="S121" i="9" s="1"/>
  <c r="N120" i="9"/>
  <c r="G120" i="9" s="1"/>
  <c r="C120" i="9"/>
  <c r="N119" i="9"/>
  <c r="G119" i="9" s="1"/>
  <c r="C119" i="9"/>
  <c r="N118" i="9"/>
  <c r="G118" i="9" s="1"/>
  <c r="C118" i="9"/>
  <c r="N117" i="9"/>
  <c r="G117" i="9" s="1"/>
  <c r="C117" i="9"/>
  <c r="N116" i="9"/>
  <c r="G116" i="9" s="1"/>
  <c r="C116" i="9"/>
  <c r="N115" i="9"/>
  <c r="G115" i="9" s="1"/>
  <c r="C115" i="9"/>
  <c r="N114" i="9"/>
  <c r="G114" i="9" s="1"/>
  <c r="C114" i="9"/>
  <c r="N113" i="9"/>
  <c r="G113" i="9" s="1"/>
  <c r="C113" i="9"/>
  <c r="N112" i="9"/>
  <c r="G112" i="9" s="1"/>
  <c r="C112" i="9"/>
  <c r="N111" i="9"/>
  <c r="G111" i="9" s="1"/>
  <c r="C111" i="9"/>
  <c r="N110" i="9"/>
  <c r="G110" i="9" s="1"/>
  <c r="C110" i="9"/>
  <c r="N109" i="9"/>
  <c r="G109" i="9" s="1"/>
  <c r="C109" i="9"/>
  <c r="N108" i="9"/>
  <c r="G108" i="9" s="1"/>
  <c r="C108" i="9"/>
  <c r="N107" i="9"/>
  <c r="G107" i="9" s="1"/>
  <c r="C107" i="9"/>
  <c r="N106" i="9"/>
  <c r="G106" i="9" s="1"/>
  <c r="C106" i="9"/>
  <c r="N105" i="9"/>
  <c r="G105" i="9" s="1"/>
  <c r="C105" i="9"/>
  <c r="N104" i="9"/>
  <c r="G104" i="9" s="1"/>
  <c r="C104" i="9"/>
  <c r="N103" i="9"/>
  <c r="G103" i="9" s="1"/>
  <c r="C103" i="9"/>
  <c r="N102" i="9"/>
  <c r="G102" i="9" s="1"/>
  <c r="C102" i="9"/>
  <c r="N101" i="9"/>
  <c r="G101" i="9" s="1"/>
  <c r="C101" i="9"/>
  <c r="N100" i="9"/>
  <c r="G100" i="9" s="1"/>
  <c r="C100" i="9"/>
  <c r="N99" i="9"/>
  <c r="G99" i="9" s="1"/>
  <c r="C99" i="9"/>
  <c r="N98" i="9"/>
  <c r="G98" i="9" s="1"/>
  <c r="C98" i="9"/>
  <c r="N97" i="9"/>
  <c r="G97" i="9" s="1"/>
  <c r="C97" i="9"/>
  <c r="N96" i="9"/>
  <c r="G96" i="9" s="1"/>
  <c r="C96" i="9"/>
  <c r="N95" i="9"/>
  <c r="G95" i="9" s="1"/>
  <c r="C95" i="9"/>
  <c r="N94" i="9"/>
  <c r="G94" i="9" s="1"/>
  <c r="C94" i="9"/>
  <c r="N93" i="9"/>
  <c r="G93" i="9" s="1"/>
  <c r="C93" i="9"/>
  <c r="N92" i="9"/>
  <c r="G92" i="9" s="1"/>
  <c r="C92" i="9"/>
  <c r="N91" i="9"/>
  <c r="G91" i="9" s="1"/>
  <c r="C91" i="9"/>
  <c r="N90" i="9"/>
  <c r="G90" i="9" s="1"/>
  <c r="C90" i="9"/>
  <c r="N89" i="9"/>
  <c r="G89" i="9" s="1"/>
  <c r="C89" i="9"/>
  <c r="N88" i="9"/>
  <c r="G88" i="9" s="1"/>
  <c r="C88" i="9"/>
  <c r="N87" i="9"/>
  <c r="G87" i="9" s="1"/>
  <c r="C87" i="9"/>
  <c r="N86" i="9"/>
  <c r="G86" i="9" s="1"/>
  <c r="C86" i="9"/>
  <c r="N85" i="9"/>
  <c r="G85" i="9" s="1"/>
  <c r="C85" i="9"/>
  <c r="N84" i="9"/>
  <c r="G84" i="9" s="1"/>
  <c r="C84" i="9"/>
  <c r="N83" i="9"/>
  <c r="G83" i="9" s="1"/>
  <c r="C83" i="9"/>
  <c r="N82" i="9"/>
  <c r="G82" i="9" s="1"/>
  <c r="C82" i="9"/>
  <c r="N81" i="9"/>
  <c r="G81" i="9" s="1"/>
  <c r="C81" i="9"/>
  <c r="N80" i="9"/>
  <c r="G80" i="9" s="1"/>
  <c r="C80" i="9"/>
  <c r="N79" i="9"/>
  <c r="G79" i="9" s="1"/>
  <c r="C79" i="9"/>
  <c r="N78" i="9"/>
  <c r="G78" i="9" s="1"/>
  <c r="C78" i="9"/>
  <c r="N77" i="9"/>
  <c r="G77" i="9" s="1"/>
  <c r="C77" i="9"/>
  <c r="N76" i="9"/>
  <c r="G76" i="9" s="1"/>
  <c r="C76" i="9"/>
  <c r="N75" i="9"/>
  <c r="G75" i="9" s="1"/>
  <c r="C75" i="9"/>
  <c r="N74" i="9"/>
  <c r="G74" i="9" s="1"/>
  <c r="C74" i="9"/>
  <c r="N73" i="9"/>
  <c r="G73" i="9" s="1"/>
  <c r="C73" i="9"/>
  <c r="N72" i="9"/>
  <c r="G72" i="9" s="1"/>
  <c r="C72" i="9"/>
  <c r="N71" i="9"/>
  <c r="G71" i="9" s="1"/>
  <c r="C71" i="9"/>
  <c r="N70" i="9"/>
  <c r="G70" i="9" s="1"/>
  <c r="C70" i="9"/>
  <c r="N69" i="9"/>
  <c r="G69" i="9" s="1"/>
  <c r="C69" i="9"/>
  <c r="N68" i="9"/>
  <c r="G68" i="9" s="1"/>
  <c r="C68" i="9"/>
  <c r="N67" i="9"/>
  <c r="G67" i="9" s="1"/>
  <c r="C67" i="9"/>
  <c r="N66" i="9"/>
  <c r="G66" i="9" s="1"/>
  <c r="C66" i="9"/>
  <c r="N65" i="9"/>
  <c r="G65" i="9" s="1"/>
  <c r="C65" i="9"/>
  <c r="N64" i="9"/>
  <c r="G64" i="9" s="1"/>
  <c r="C64" i="9"/>
  <c r="N63" i="9"/>
  <c r="G63" i="9" s="1"/>
  <c r="C63" i="9"/>
  <c r="N62" i="9"/>
  <c r="G62" i="9" s="1"/>
  <c r="C62" i="9"/>
  <c r="N61" i="9"/>
  <c r="G61" i="9" s="1"/>
  <c r="C61" i="9"/>
  <c r="N60" i="9"/>
  <c r="G60" i="9" s="1"/>
  <c r="C60" i="9"/>
  <c r="N59" i="9"/>
  <c r="G59" i="9" s="1"/>
  <c r="C59" i="9"/>
  <c r="N58" i="9"/>
  <c r="G58" i="9" s="1"/>
  <c r="C58" i="9"/>
  <c r="N57" i="9"/>
  <c r="G57" i="9" s="1"/>
  <c r="C57" i="9"/>
  <c r="N56" i="9"/>
  <c r="G56" i="9" s="1"/>
  <c r="C56" i="9"/>
  <c r="N55" i="9"/>
  <c r="G55" i="9" s="1"/>
  <c r="C55" i="9"/>
  <c r="N54" i="9"/>
  <c r="G54" i="9" s="1"/>
  <c r="C54" i="9"/>
  <c r="N53" i="9"/>
  <c r="G53" i="9" s="1"/>
  <c r="C53" i="9"/>
  <c r="N52" i="9"/>
  <c r="G52" i="9" s="1"/>
  <c r="C52" i="9"/>
  <c r="N51" i="9"/>
  <c r="G51" i="9" s="1"/>
  <c r="C51" i="9"/>
  <c r="N50" i="9"/>
  <c r="G50" i="9" s="1"/>
  <c r="C50" i="9"/>
  <c r="N49" i="9"/>
  <c r="G49" i="9" s="1"/>
  <c r="C49" i="9"/>
  <c r="N48" i="9"/>
  <c r="G48" i="9" s="1"/>
  <c r="C48" i="9"/>
  <c r="N47" i="9"/>
  <c r="G47" i="9" s="1"/>
  <c r="C47" i="9"/>
  <c r="N46" i="9"/>
  <c r="G46" i="9" s="1"/>
  <c r="C46" i="9"/>
  <c r="N45" i="9"/>
  <c r="G45" i="9" s="1"/>
  <c r="C45" i="9"/>
  <c r="N44" i="9"/>
  <c r="G44" i="9" s="1"/>
  <c r="C44" i="9"/>
  <c r="N43" i="9"/>
  <c r="G43" i="9" s="1"/>
  <c r="C43" i="9"/>
  <c r="N42" i="9"/>
  <c r="G42" i="9" s="1"/>
  <c r="C42" i="9"/>
  <c r="N41" i="9"/>
  <c r="G41" i="9" s="1"/>
  <c r="C41" i="9"/>
  <c r="N40" i="9"/>
  <c r="G40" i="9" s="1"/>
  <c r="C40" i="9"/>
  <c r="N39" i="9"/>
  <c r="G39" i="9" s="1"/>
  <c r="C39" i="9"/>
  <c r="N38" i="9"/>
  <c r="G38" i="9" s="1"/>
  <c r="C38" i="9"/>
  <c r="N37" i="9"/>
  <c r="G37" i="9" s="1"/>
  <c r="C37" i="9"/>
  <c r="N36" i="9"/>
  <c r="G36" i="9" s="1"/>
  <c r="C36" i="9"/>
  <c r="N35" i="9"/>
  <c r="G35" i="9" s="1"/>
  <c r="C35" i="9"/>
  <c r="N34" i="9"/>
  <c r="G34" i="9" s="1"/>
  <c r="C34" i="9"/>
  <c r="N33" i="9"/>
  <c r="G33" i="9" s="1"/>
  <c r="C33" i="9"/>
  <c r="N32" i="9"/>
  <c r="G32" i="9" s="1"/>
  <c r="C32" i="9"/>
  <c r="N31" i="9"/>
  <c r="G31" i="9" s="1"/>
  <c r="C31" i="9"/>
  <c r="N30" i="9"/>
  <c r="G30" i="9" s="1"/>
  <c r="C30" i="9"/>
  <c r="N29" i="9"/>
  <c r="G29" i="9" s="1"/>
  <c r="C29" i="9"/>
  <c r="N28" i="9"/>
  <c r="G28" i="9" s="1"/>
  <c r="C28" i="9"/>
  <c r="N27" i="9"/>
  <c r="G27" i="9" s="1"/>
  <c r="C27" i="9"/>
  <c r="N26" i="9"/>
  <c r="G26" i="9" s="1"/>
  <c r="C26" i="9"/>
  <c r="N25" i="9"/>
  <c r="G25" i="9" s="1"/>
  <c r="C25" i="9"/>
  <c r="N24" i="9"/>
  <c r="G24" i="9" s="1"/>
  <c r="C24" i="9"/>
  <c r="L23" i="9"/>
  <c r="G23" i="9"/>
  <c r="C23" i="9"/>
  <c r="L22" i="9"/>
  <c r="G22" i="9"/>
  <c r="C22" i="9"/>
  <c r="L21" i="9"/>
  <c r="G21" i="9"/>
  <c r="C21" i="9"/>
  <c r="L20" i="9"/>
  <c r="G20" i="9"/>
  <c r="C20" i="9"/>
  <c r="L19" i="9"/>
  <c r="G19" i="9"/>
  <c r="C19" i="9"/>
  <c r="L18" i="9"/>
  <c r="G18" i="9"/>
  <c r="C18" i="9"/>
  <c r="L17" i="9"/>
  <c r="G17" i="9"/>
  <c r="C17" i="9"/>
  <c r="L16" i="9"/>
  <c r="G16" i="9"/>
  <c r="C16" i="9"/>
  <c r="L15" i="9"/>
  <c r="G15" i="9"/>
  <c r="C15" i="9"/>
  <c r="L14" i="9"/>
  <c r="G14" i="9"/>
  <c r="C14" i="9"/>
  <c r="L13" i="9"/>
  <c r="G13" i="9"/>
  <c r="C13" i="9"/>
  <c r="L12" i="9"/>
  <c r="G12" i="9"/>
  <c r="C12" i="9"/>
  <c r="L11" i="9"/>
  <c r="G11" i="9"/>
  <c r="C11" i="9"/>
  <c r="L10" i="9"/>
  <c r="G10" i="9"/>
  <c r="C10" i="9"/>
  <c r="L9" i="9"/>
  <c r="G9" i="9"/>
  <c r="C9" i="9"/>
  <c r="L8" i="9"/>
  <c r="G8" i="9"/>
  <c r="C8" i="9"/>
  <c r="L7" i="9"/>
  <c r="G7" i="9"/>
  <c r="C7" i="9"/>
  <c r="L6" i="9"/>
  <c r="G6" i="9"/>
  <c r="C6" i="9"/>
  <c r="G5" i="9"/>
  <c r="C5" i="9"/>
  <c r="G4" i="9"/>
  <c r="C4" i="9"/>
  <c r="G3" i="9"/>
  <c r="C3" i="9"/>
  <c r="C268" i="8"/>
  <c r="C267" i="8"/>
  <c r="R267" i="8" s="1"/>
  <c r="S267" i="8" s="1"/>
  <c r="C266" i="8"/>
  <c r="C265" i="8"/>
  <c r="R265" i="8" s="1"/>
  <c r="S265" i="8" s="1"/>
  <c r="C258" i="8"/>
  <c r="R258" i="8" s="1"/>
  <c r="S258" i="8" s="1"/>
  <c r="C259" i="8"/>
  <c r="R259" i="8" s="1"/>
  <c r="S259" i="8" s="1"/>
  <c r="C260" i="8"/>
  <c r="C264" i="8"/>
  <c r="R264" i="8" s="1"/>
  <c r="S264" i="8" s="1"/>
  <c r="C263" i="8"/>
  <c r="R263" i="8" s="1"/>
  <c r="S263" i="8" s="1"/>
  <c r="C262" i="8"/>
  <c r="R262" i="8" s="1"/>
  <c r="S262" i="8" s="1"/>
  <c r="C261" i="8"/>
  <c r="R260" i="8"/>
  <c r="S260" i="8" s="1"/>
  <c r="C257" i="8"/>
  <c r="R257" i="8" s="1"/>
  <c r="S257" i="8" s="1"/>
  <c r="C256" i="8"/>
  <c r="R256" i="8" s="1"/>
  <c r="S256" i="8" s="1"/>
  <c r="C255" i="8"/>
  <c r="R255" i="8" s="1"/>
  <c r="S255" i="8" s="1"/>
  <c r="C254" i="8"/>
  <c r="R254" i="8" s="1"/>
  <c r="S254" i="8" s="1"/>
  <c r="N255" i="8"/>
  <c r="G255" i="8" s="1"/>
  <c r="N256" i="8"/>
  <c r="G256" i="8" s="1"/>
  <c r="N257" i="8"/>
  <c r="G257" i="8" s="1"/>
  <c r="N258" i="8"/>
  <c r="G258" i="8" s="1"/>
  <c r="N259" i="8"/>
  <c r="G259" i="8" s="1"/>
  <c r="N260" i="8"/>
  <c r="G260" i="8" s="1"/>
  <c r="N261" i="8"/>
  <c r="G261" i="8" s="1"/>
  <c r="N262" i="8"/>
  <c r="G262" i="8" s="1"/>
  <c r="N263" i="8"/>
  <c r="G263" i="8" s="1"/>
  <c r="N264" i="8"/>
  <c r="G264" i="8" s="1"/>
  <c r="N265" i="8"/>
  <c r="G265" i="8" s="1"/>
  <c r="N266" i="8"/>
  <c r="G266" i="8" s="1"/>
  <c r="N267" i="8"/>
  <c r="G267" i="8" s="1"/>
  <c r="N268" i="8"/>
  <c r="G268" i="8" s="1"/>
  <c r="N254" i="8"/>
  <c r="G254" i="8" s="1"/>
  <c r="R261" i="8"/>
  <c r="S261" i="8" s="1"/>
  <c r="R266" i="8"/>
  <c r="S266" i="8" s="1"/>
  <c r="R268" i="8"/>
  <c r="S268" i="8" s="1"/>
  <c r="N253" i="8"/>
  <c r="G253" i="8" s="1"/>
  <c r="C253" i="8"/>
  <c r="R253" i="8" s="1"/>
  <c r="S253" i="8" s="1"/>
  <c r="N252" i="8"/>
  <c r="G252" i="8" s="1"/>
  <c r="C252" i="8"/>
  <c r="R252" i="8" s="1"/>
  <c r="S252" i="8" s="1"/>
  <c r="N251" i="8"/>
  <c r="G251" i="8" s="1"/>
  <c r="C251" i="8"/>
  <c r="R251" i="8" s="1"/>
  <c r="S251" i="8" s="1"/>
  <c r="N250" i="8"/>
  <c r="G250" i="8" s="1"/>
  <c r="C250" i="8"/>
  <c r="R250" i="8" s="1"/>
  <c r="S250" i="8" s="1"/>
  <c r="N249" i="8"/>
  <c r="G249" i="8" s="1"/>
  <c r="C249" i="8"/>
  <c r="R249" i="8" s="1"/>
  <c r="S249" i="8" s="1"/>
  <c r="N248" i="8"/>
  <c r="G248" i="8" s="1"/>
  <c r="C248" i="8"/>
  <c r="R248" i="8" s="1"/>
  <c r="S248" i="8" s="1"/>
  <c r="N247" i="8"/>
  <c r="G247" i="8" s="1"/>
  <c r="C247" i="8"/>
  <c r="R247" i="8" s="1"/>
  <c r="S247" i="8" s="1"/>
  <c r="N246" i="8"/>
  <c r="G246" i="8" s="1"/>
  <c r="C246" i="8"/>
  <c r="R246" i="8" s="1"/>
  <c r="S246" i="8" s="1"/>
  <c r="N245" i="8"/>
  <c r="G245" i="8" s="1"/>
  <c r="C245" i="8"/>
  <c r="R245" i="8" s="1"/>
  <c r="S245" i="8" s="1"/>
  <c r="N244" i="8"/>
  <c r="G244" i="8" s="1"/>
  <c r="C244" i="8"/>
  <c r="R244" i="8" s="1"/>
  <c r="S244" i="8" s="1"/>
  <c r="N243" i="8"/>
  <c r="G243" i="8" s="1"/>
  <c r="C243" i="8"/>
  <c r="R243" i="8" s="1"/>
  <c r="S243" i="8" s="1"/>
  <c r="N242" i="8"/>
  <c r="G242" i="8" s="1"/>
  <c r="C242" i="8"/>
  <c r="R242" i="8" s="1"/>
  <c r="S242" i="8" s="1"/>
  <c r="N241" i="8"/>
  <c r="G241" i="8" s="1"/>
  <c r="C241" i="8"/>
  <c r="R241" i="8" s="1"/>
  <c r="S241" i="8" s="1"/>
  <c r="N240" i="8"/>
  <c r="G240" i="8" s="1"/>
  <c r="C240" i="8"/>
  <c r="R240" i="8" s="1"/>
  <c r="S240" i="8" s="1"/>
  <c r="N239" i="8"/>
  <c r="G239" i="8" s="1"/>
  <c r="C239" i="8"/>
  <c r="R239" i="8" s="1"/>
  <c r="S239" i="8" s="1"/>
  <c r="N238" i="8"/>
  <c r="G238" i="8" s="1"/>
  <c r="C238" i="8"/>
  <c r="R238" i="8" s="1"/>
  <c r="S238" i="8" s="1"/>
  <c r="N237" i="8"/>
  <c r="G237" i="8" s="1"/>
  <c r="C237" i="8"/>
  <c r="R237" i="8" s="1"/>
  <c r="S237" i="8" s="1"/>
  <c r="N236" i="8"/>
  <c r="G236" i="8" s="1"/>
  <c r="C236" i="8"/>
  <c r="R236" i="8" s="1"/>
  <c r="S236" i="8" s="1"/>
  <c r="N235" i="8"/>
  <c r="G235" i="8" s="1"/>
  <c r="C235" i="8"/>
  <c r="R235" i="8" s="1"/>
  <c r="S235" i="8" s="1"/>
  <c r="N234" i="8"/>
  <c r="G234" i="8" s="1"/>
  <c r="C234" i="8"/>
  <c r="R234" i="8" s="1"/>
  <c r="S234" i="8" s="1"/>
  <c r="N233" i="8"/>
  <c r="G233" i="8" s="1"/>
  <c r="C233" i="8"/>
  <c r="R233" i="8" s="1"/>
  <c r="S233" i="8" s="1"/>
  <c r="N232" i="8"/>
  <c r="G232" i="8" s="1"/>
  <c r="C232" i="8"/>
  <c r="R232" i="8" s="1"/>
  <c r="S232" i="8" s="1"/>
  <c r="N231" i="8"/>
  <c r="G231" i="8" s="1"/>
  <c r="C231" i="8"/>
  <c r="R231" i="8" s="1"/>
  <c r="S231" i="8" s="1"/>
  <c r="N230" i="8"/>
  <c r="G230" i="8" s="1"/>
  <c r="C230" i="8"/>
  <c r="R230" i="8" s="1"/>
  <c r="S230" i="8" s="1"/>
  <c r="N229" i="8"/>
  <c r="G229" i="8" s="1"/>
  <c r="C229" i="8"/>
  <c r="R229" i="8" s="1"/>
  <c r="S229" i="8" s="1"/>
  <c r="N228" i="8"/>
  <c r="G228" i="8" s="1"/>
  <c r="C228" i="8"/>
  <c r="R228" i="8" s="1"/>
  <c r="S228" i="8" s="1"/>
  <c r="N227" i="8"/>
  <c r="G227" i="8" s="1"/>
  <c r="C227" i="8"/>
  <c r="R227" i="8" s="1"/>
  <c r="S227" i="8" s="1"/>
  <c r="N226" i="8"/>
  <c r="G226" i="8" s="1"/>
  <c r="C226" i="8"/>
  <c r="R226" i="8" s="1"/>
  <c r="S226" i="8" s="1"/>
  <c r="N225" i="8"/>
  <c r="G225" i="8" s="1"/>
  <c r="C225" i="8"/>
  <c r="R225" i="8" s="1"/>
  <c r="S225" i="8" s="1"/>
  <c r="N224" i="8"/>
  <c r="G224" i="8" s="1"/>
  <c r="C224" i="8"/>
  <c r="R224" i="8" s="1"/>
  <c r="S224" i="8" s="1"/>
  <c r="N223" i="8"/>
  <c r="G223" i="8" s="1"/>
  <c r="C223" i="8"/>
  <c r="R223" i="8" s="1"/>
  <c r="S223" i="8" s="1"/>
  <c r="N222" i="8"/>
  <c r="G222" i="8" s="1"/>
  <c r="C222" i="8"/>
  <c r="R222" i="8" s="1"/>
  <c r="S222" i="8" s="1"/>
  <c r="N221" i="8"/>
  <c r="G221" i="8" s="1"/>
  <c r="C221" i="8"/>
  <c r="R221" i="8" s="1"/>
  <c r="S221" i="8" s="1"/>
  <c r="N220" i="8"/>
  <c r="G220" i="8" s="1"/>
  <c r="C220" i="8"/>
  <c r="R220" i="8" s="1"/>
  <c r="S220" i="8" s="1"/>
  <c r="N219" i="8"/>
  <c r="G219" i="8" s="1"/>
  <c r="C219" i="8"/>
  <c r="R219" i="8" s="1"/>
  <c r="S219" i="8" s="1"/>
  <c r="N218" i="8"/>
  <c r="G218" i="8" s="1"/>
  <c r="C218" i="8"/>
  <c r="R218" i="8" s="1"/>
  <c r="S218" i="8" s="1"/>
  <c r="N217" i="8"/>
  <c r="G217" i="8" s="1"/>
  <c r="C217" i="8"/>
  <c r="R217" i="8" s="1"/>
  <c r="S217" i="8" s="1"/>
  <c r="N216" i="8"/>
  <c r="G216" i="8" s="1"/>
  <c r="C216" i="8"/>
  <c r="R216" i="8" s="1"/>
  <c r="S216" i="8" s="1"/>
  <c r="N215" i="8"/>
  <c r="G215" i="8" s="1"/>
  <c r="C215" i="8"/>
  <c r="R215" i="8" s="1"/>
  <c r="S215" i="8" s="1"/>
  <c r="N214" i="8"/>
  <c r="G214" i="8" s="1"/>
  <c r="C214" i="8"/>
  <c r="R214" i="8" s="1"/>
  <c r="S214" i="8" s="1"/>
  <c r="N213" i="8"/>
  <c r="G213" i="8" s="1"/>
  <c r="C213" i="8"/>
  <c r="R213" i="8" s="1"/>
  <c r="S213" i="8" s="1"/>
  <c r="N212" i="8"/>
  <c r="G212" i="8" s="1"/>
  <c r="C212" i="8"/>
  <c r="R212" i="8" s="1"/>
  <c r="S212" i="8" s="1"/>
  <c r="N211" i="8"/>
  <c r="G211" i="8" s="1"/>
  <c r="C211" i="8"/>
  <c r="R211" i="8" s="1"/>
  <c r="S211" i="8" s="1"/>
  <c r="N210" i="8"/>
  <c r="G210" i="8" s="1"/>
  <c r="C210" i="8"/>
  <c r="R210" i="8" s="1"/>
  <c r="S210" i="8" s="1"/>
  <c r="N209" i="8"/>
  <c r="G209" i="8" s="1"/>
  <c r="C209" i="8"/>
  <c r="R209" i="8" s="1"/>
  <c r="S209" i="8" s="1"/>
  <c r="N208" i="8"/>
  <c r="G208" i="8" s="1"/>
  <c r="C208" i="8"/>
  <c r="R208" i="8" s="1"/>
  <c r="S208" i="8" s="1"/>
  <c r="N207" i="8"/>
  <c r="G207" i="8" s="1"/>
  <c r="C207" i="8"/>
  <c r="R207" i="8" s="1"/>
  <c r="S207" i="8" s="1"/>
  <c r="N206" i="8"/>
  <c r="G206" i="8" s="1"/>
  <c r="C206" i="8"/>
  <c r="R206" i="8" s="1"/>
  <c r="S206" i="8" s="1"/>
  <c r="N205" i="8"/>
  <c r="G205" i="8" s="1"/>
  <c r="C205" i="8"/>
  <c r="R205" i="8" s="1"/>
  <c r="S205" i="8" s="1"/>
  <c r="N204" i="8"/>
  <c r="G204" i="8" s="1"/>
  <c r="C204" i="8"/>
  <c r="R204" i="8" s="1"/>
  <c r="S204" i="8" s="1"/>
  <c r="N203" i="8"/>
  <c r="G203" i="8" s="1"/>
  <c r="C203" i="8"/>
  <c r="R203" i="8" s="1"/>
  <c r="S203" i="8" s="1"/>
  <c r="N202" i="8"/>
  <c r="G202" i="8" s="1"/>
  <c r="C202" i="8"/>
  <c r="R202" i="8" s="1"/>
  <c r="S202" i="8" s="1"/>
  <c r="N201" i="8"/>
  <c r="G201" i="8" s="1"/>
  <c r="C201" i="8"/>
  <c r="R201" i="8" s="1"/>
  <c r="S201" i="8" s="1"/>
  <c r="N200" i="8"/>
  <c r="G200" i="8" s="1"/>
  <c r="C200" i="8"/>
  <c r="R200" i="8" s="1"/>
  <c r="S200" i="8" s="1"/>
  <c r="N199" i="8"/>
  <c r="G199" i="8" s="1"/>
  <c r="C199" i="8"/>
  <c r="R199" i="8" s="1"/>
  <c r="S199" i="8" s="1"/>
  <c r="N198" i="8"/>
  <c r="G198" i="8" s="1"/>
  <c r="C198" i="8"/>
  <c r="R198" i="8" s="1"/>
  <c r="S198" i="8" s="1"/>
  <c r="N197" i="8"/>
  <c r="G197" i="8" s="1"/>
  <c r="C197" i="8"/>
  <c r="R197" i="8" s="1"/>
  <c r="S197" i="8" s="1"/>
  <c r="N196" i="8"/>
  <c r="G196" i="8" s="1"/>
  <c r="C196" i="8"/>
  <c r="R196" i="8" s="1"/>
  <c r="S196" i="8" s="1"/>
  <c r="N195" i="8"/>
  <c r="G195" i="8" s="1"/>
  <c r="C195" i="8"/>
  <c r="R195" i="8" s="1"/>
  <c r="S195" i="8" s="1"/>
  <c r="N194" i="8"/>
  <c r="G194" i="8" s="1"/>
  <c r="C194" i="8"/>
  <c r="R194" i="8" s="1"/>
  <c r="S194" i="8" s="1"/>
  <c r="N193" i="8"/>
  <c r="G193" i="8" s="1"/>
  <c r="C193" i="8"/>
  <c r="R193" i="8" s="1"/>
  <c r="S193" i="8" s="1"/>
  <c r="N192" i="8"/>
  <c r="G192" i="8" s="1"/>
  <c r="C192" i="8"/>
  <c r="R192" i="8" s="1"/>
  <c r="S192" i="8" s="1"/>
  <c r="N191" i="8"/>
  <c r="G191" i="8" s="1"/>
  <c r="C191" i="8"/>
  <c r="R191" i="8" s="1"/>
  <c r="S191" i="8" s="1"/>
  <c r="N190" i="8"/>
  <c r="G190" i="8" s="1"/>
  <c r="C190" i="8"/>
  <c r="R190" i="8" s="1"/>
  <c r="S190" i="8" s="1"/>
  <c r="N189" i="8"/>
  <c r="G189" i="8" s="1"/>
  <c r="C189" i="8"/>
  <c r="R189" i="8" s="1"/>
  <c r="S189" i="8" s="1"/>
  <c r="N188" i="8"/>
  <c r="G188" i="8" s="1"/>
  <c r="C188" i="8"/>
  <c r="R188" i="8" s="1"/>
  <c r="S188" i="8" s="1"/>
  <c r="N187" i="8"/>
  <c r="G187" i="8" s="1"/>
  <c r="C187" i="8"/>
  <c r="R187" i="8" s="1"/>
  <c r="S187" i="8" s="1"/>
  <c r="N186" i="8"/>
  <c r="G186" i="8" s="1"/>
  <c r="C186" i="8"/>
  <c r="R186" i="8" s="1"/>
  <c r="S186" i="8" s="1"/>
  <c r="N185" i="8"/>
  <c r="G185" i="8" s="1"/>
  <c r="C185" i="8"/>
  <c r="R185" i="8" s="1"/>
  <c r="S185" i="8" s="1"/>
  <c r="N184" i="8"/>
  <c r="G184" i="8" s="1"/>
  <c r="C184" i="8"/>
  <c r="R184" i="8" s="1"/>
  <c r="S184" i="8" s="1"/>
  <c r="N183" i="8"/>
  <c r="G183" i="8" s="1"/>
  <c r="C183" i="8"/>
  <c r="R183" i="8" s="1"/>
  <c r="S183" i="8" s="1"/>
  <c r="N182" i="8"/>
  <c r="G182" i="8" s="1"/>
  <c r="C182" i="8"/>
  <c r="R182" i="8" s="1"/>
  <c r="S182" i="8" s="1"/>
  <c r="N181" i="8"/>
  <c r="G181" i="8" s="1"/>
  <c r="C181" i="8"/>
  <c r="R181" i="8" s="1"/>
  <c r="S181" i="8" s="1"/>
  <c r="N180" i="8"/>
  <c r="G180" i="8" s="1"/>
  <c r="C180" i="8"/>
  <c r="R180" i="8" s="1"/>
  <c r="S180" i="8" s="1"/>
  <c r="N179" i="8"/>
  <c r="G179" i="8" s="1"/>
  <c r="C179" i="8"/>
  <c r="R179" i="8" s="1"/>
  <c r="S179" i="8" s="1"/>
  <c r="N178" i="8"/>
  <c r="G178" i="8" s="1"/>
  <c r="C178" i="8"/>
  <c r="R178" i="8" s="1"/>
  <c r="S178" i="8" s="1"/>
  <c r="N177" i="8"/>
  <c r="G177" i="8" s="1"/>
  <c r="C177" i="8"/>
  <c r="R177" i="8" s="1"/>
  <c r="S177" i="8" s="1"/>
  <c r="N176" i="8"/>
  <c r="G176" i="8" s="1"/>
  <c r="C176" i="8"/>
  <c r="R176" i="8" s="1"/>
  <c r="S176" i="8" s="1"/>
  <c r="N175" i="8"/>
  <c r="G175" i="8" s="1"/>
  <c r="C175" i="8"/>
  <c r="R175" i="8" s="1"/>
  <c r="S175" i="8" s="1"/>
  <c r="N174" i="8"/>
  <c r="G174" i="8" s="1"/>
  <c r="C174" i="8"/>
  <c r="R174" i="8" s="1"/>
  <c r="S174" i="8" s="1"/>
  <c r="N173" i="8"/>
  <c r="G173" i="8" s="1"/>
  <c r="C173" i="8"/>
  <c r="R173" i="8" s="1"/>
  <c r="S173" i="8" s="1"/>
  <c r="N172" i="8"/>
  <c r="G172" i="8" s="1"/>
  <c r="C172" i="8"/>
  <c r="R172" i="8" s="1"/>
  <c r="S172" i="8" s="1"/>
  <c r="N171" i="8"/>
  <c r="G171" i="8" s="1"/>
  <c r="C171" i="8"/>
  <c r="R171" i="8" s="1"/>
  <c r="S171" i="8" s="1"/>
  <c r="N170" i="8"/>
  <c r="G170" i="8" s="1"/>
  <c r="C170" i="8"/>
  <c r="R170" i="8" s="1"/>
  <c r="S170" i="8" s="1"/>
  <c r="N169" i="8"/>
  <c r="G169" i="8" s="1"/>
  <c r="C169" i="8"/>
  <c r="R169" i="8" s="1"/>
  <c r="S169" i="8" s="1"/>
  <c r="N168" i="8"/>
  <c r="G168" i="8" s="1"/>
  <c r="C168" i="8"/>
  <c r="R168" i="8" s="1"/>
  <c r="S168" i="8" s="1"/>
  <c r="N167" i="8"/>
  <c r="G167" i="8" s="1"/>
  <c r="C167" i="8"/>
  <c r="R167" i="8" s="1"/>
  <c r="S167" i="8" s="1"/>
  <c r="N166" i="8"/>
  <c r="G166" i="8" s="1"/>
  <c r="C166" i="8"/>
  <c r="R166" i="8" s="1"/>
  <c r="S166" i="8" s="1"/>
  <c r="N165" i="8"/>
  <c r="G165" i="8" s="1"/>
  <c r="C165" i="8"/>
  <c r="R165" i="8" s="1"/>
  <c r="S165" i="8" s="1"/>
  <c r="N164" i="8"/>
  <c r="G164" i="8" s="1"/>
  <c r="C164" i="8"/>
  <c r="R164" i="8" s="1"/>
  <c r="S164" i="8" s="1"/>
  <c r="N163" i="8"/>
  <c r="G163" i="8" s="1"/>
  <c r="C163" i="8"/>
  <c r="R163" i="8" s="1"/>
  <c r="S163" i="8" s="1"/>
  <c r="N162" i="8"/>
  <c r="G162" i="8" s="1"/>
  <c r="C162" i="8"/>
  <c r="R162" i="8" s="1"/>
  <c r="S162" i="8" s="1"/>
  <c r="N161" i="8"/>
  <c r="G161" i="8" s="1"/>
  <c r="C161" i="8"/>
  <c r="R161" i="8" s="1"/>
  <c r="S161" i="8" s="1"/>
  <c r="N160" i="8"/>
  <c r="G160" i="8" s="1"/>
  <c r="C160" i="8"/>
  <c r="R160" i="8" s="1"/>
  <c r="S160" i="8" s="1"/>
  <c r="N159" i="8"/>
  <c r="G159" i="8" s="1"/>
  <c r="C159" i="8"/>
  <c r="R159" i="8" s="1"/>
  <c r="S159" i="8" s="1"/>
  <c r="N158" i="8"/>
  <c r="G158" i="8" s="1"/>
  <c r="C158" i="8"/>
  <c r="R158" i="8" s="1"/>
  <c r="S158" i="8" s="1"/>
  <c r="N157" i="8"/>
  <c r="G157" i="8" s="1"/>
  <c r="C157" i="8"/>
  <c r="R157" i="8" s="1"/>
  <c r="S157" i="8" s="1"/>
  <c r="N156" i="8"/>
  <c r="G156" i="8" s="1"/>
  <c r="C156" i="8"/>
  <c r="R156" i="8" s="1"/>
  <c r="S156" i="8" s="1"/>
  <c r="N155" i="8"/>
  <c r="G155" i="8" s="1"/>
  <c r="C155" i="8"/>
  <c r="R155" i="8" s="1"/>
  <c r="S155" i="8" s="1"/>
  <c r="N154" i="8"/>
  <c r="G154" i="8" s="1"/>
  <c r="C154" i="8"/>
  <c r="R154" i="8" s="1"/>
  <c r="S154" i="8" s="1"/>
  <c r="N153" i="8"/>
  <c r="G153" i="8" s="1"/>
  <c r="C153" i="8"/>
  <c r="R153" i="8" s="1"/>
  <c r="S153" i="8" s="1"/>
  <c r="N152" i="8"/>
  <c r="G152" i="8" s="1"/>
  <c r="C152" i="8"/>
  <c r="R152" i="8" s="1"/>
  <c r="S152" i="8" s="1"/>
  <c r="N151" i="8"/>
  <c r="G151" i="8" s="1"/>
  <c r="C151" i="8"/>
  <c r="R151" i="8" s="1"/>
  <c r="S151" i="8" s="1"/>
  <c r="N150" i="8"/>
  <c r="G150" i="8" s="1"/>
  <c r="R150" i="8"/>
  <c r="S150" i="8" s="1"/>
  <c r="N149" i="8"/>
  <c r="G149" i="8" s="1"/>
  <c r="C149" i="8"/>
  <c r="R149" i="8" s="1"/>
  <c r="S149" i="8" s="1"/>
  <c r="N148" i="8"/>
  <c r="G148" i="8" s="1"/>
  <c r="C148" i="8"/>
  <c r="R148" i="8" s="1"/>
  <c r="S148" i="8" s="1"/>
  <c r="N147" i="8"/>
  <c r="G147" i="8" s="1"/>
  <c r="C147" i="8"/>
  <c r="R147" i="8" s="1"/>
  <c r="S147" i="8" s="1"/>
  <c r="N146" i="8"/>
  <c r="G146" i="8" s="1"/>
  <c r="C146" i="8"/>
  <c r="R146" i="8" s="1"/>
  <c r="S146" i="8" s="1"/>
  <c r="N145" i="8"/>
  <c r="G145" i="8" s="1"/>
  <c r="C145" i="8"/>
  <c r="R145" i="8" s="1"/>
  <c r="S145" i="8" s="1"/>
  <c r="N144" i="8"/>
  <c r="G144" i="8" s="1"/>
  <c r="C144" i="8"/>
  <c r="R144" i="8" s="1"/>
  <c r="S144" i="8" s="1"/>
  <c r="N143" i="8"/>
  <c r="G143" i="8" s="1"/>
  <c r="C143" i="8"/>
  <c r="R143" i="8" s="1"/>
  <c r="S143" i="8" s="1"/>
  <c r="N142" i="8"/>
  <c r="G142" i="8" s="1"/>
  <c r="C142" i="8"/>
  <c r="R142" i="8" s="1"/>
  <c r="S142" i="8" s="1"/>
  <c r="N141" i="8"/>
  <c r="G141" i="8" s="1"/>
  <c r="C141" i="8"/>
  <c r="R141" i="8" s="1"/>
  <c r="S141" i="8" s="1"/>
  <c r="N140" i="8"/>
  <c r="G140" i="8" s="1"/>
  <c r="C140" i="8"/>
  <c r="R140" i="8" s="1"/>
  <c r="S140" i="8" s="1"/>
  <c r="N139" i="8"/>
  <c r="G139" i="8" s="1"/>
  <c r="C139" i="8"/>
  <c r="R139" i="8" s="1"/>
  <c r="S139" i="8" s="1"/>
  <c r="N138" i="8"/>
  <c r="G138" i="8" s="1"/>
  <c r="C138" i="8"/>
  <c r="R138" i="8" s="1"/>
  <c r="S138" i="8" s="1"/>
  <c r="N137" i="8"/>
  <c r="G137" i="8" s="1"/>
  <c r="C137" i="8"/>
  <c r="R137" i="8" s="1"/>
  <c r="S137" i="8" s="1"/>
  <c r="N136" i="8"/>
  <c r="G136" i="8" s="1"/>
  <c r="C136" i="8"/>
  <c r="R136" i="8" s="1"/>
  <c r="S136" i="8" s="1"/>
  <c r="N135" i="8"/>
  <c r="G135" i="8" s="1"/>
  <c r="C135" i="8"/>
  <c r="R135" i="8" s="1"/>
  <c r="S135" i="8" s="1"/>
  <c r="N134" i="8"/>
  <c r="G134" i="8" s="1"/>
  <c r="C134" i="8"/>
  <c r="R134" i="8" s="1"/>
  <c r="S134" i="8" s="1"/>
  <c r="N133" i="8"/>
  <c r="G133" i="8" s="1"/>
  <c r="C133" i="8"/>
  <c r="R133" i="8" s="1"/>
  <c r="S133" i="8" s="1"/>
  <c r="N132" i="8"/>
  <c r="G132" i="8" s="1"/>
  <c r="C132" i="8"/>
  <c r="N131" i="8"/>
  <c r="G131" i="8" s="1"/>
  <c r="C131" i="8"/>
  <c r="N130" i="8"/>
  <c r="G130" i="8" s="1"/>
  <c r="C130" i="8"/>
  <c r="N129" i="8"/>
  <c r="G129" i="8" s="1"/>
  <c r="C129" i="8"/>
  <c r="N128" i="8"/>
  <c r="G128" i="8" s="1"/>
  <c r="C128" i="8"/>
  <c r="N127" i="8"/>
  <c r="G127" i="8" s="1"/>
  <c r="C127" i="8"/>
  <c r="N126" i="8"/>
  <c r="G126" i="8" s="1"/>
  <c r="C126" i="8"/>
  <c r="R126" i="8" s="1"/>
  <c r="S126" i="8" s="1"/>
  <c r="N125" i="8"/>
  <c r="G125" i="8" s="1"/>
  <c r="C125" i="8"/>
  <c r="N124" i="8"/>
  <c r="G124" i="8" s="1"/>
  <c r="C124" i="8"/>
  <c r="N123" i="8"/>
  <c r="G123" i="8" s="1"/>
  <c r="C123" i="8"/>
  <c r="N122" i="8"/>
  <c r="G122" i="8" s="1"/>
  <c r="C122" i="8"/>
  <c r="N121" i="8"/>
  <c r="G121" i="8" s="1"/>
  <c r="C121" i="8"/>
  <c r="R121" i="8" s="1"/>
  <c r="S121" i="8" s="1"/>
  <c r="N120" i="8"/>
  <c r="G120" i="8" s="1"/>
  <c r="C120" i="8"/>
  <c r="N119" i="8"/>
  <c r="G119" i="8" s="1"/>
  <c r="C119" i="8"/>
  <c r="N118" i="8"/>
  <c r="G118" i="8" s="1"/>
  <c r="C118" i="8"/>
  <c r="N117" i="8"/>
  <c r="G117" i="8" s="1"/>
  <c r="C117" i="8"/>
  <c r="N116" i="8"/>
  <c r="G116" i="8" s="1"/>
  <c r="C116" i="8"/>
  <c r="N115" i="8"/>
  <c r="G115" i="8" s="1"/>
  <c r="C115" i="8"/>
  <c r="N114" i="8"/>
  <c r="G114" i="8" s="1"/>
  <c r="C114" i="8"/>
  <c r="N113" i="8"/>
  <c r="G113" i="8" s="1"/>
  <c r="C113" i="8"/>
  <c r="N112" i="8"/>
  <c r="G112" i="8" s="1"/>
  <c r="C112" i="8"/>
  <c r="N111" i="8"/>
  <c r="G111" i="8" s="1"/>
  <c r="C111" i="8"/>
  <c r="N110" i="8"/>
  <c r="G110" i="8" s="1"/>
  <c r="C110" i="8"/>
  <c r="N109" i="8"/>
  <c r="G109" i="8" s="1"/>
  <c r="C109" i="8"/>
  <c r="N108" i="8"/>
  <c r="G108" i="8" s="1"/>
  <c r="C108" i="8"/>
  <c r="N107" i="8"/>
  <c r="G107" i="8" s="1"/>
  <c r="C107" i="8"/>
  <c r="N106" i="8"/>
  <c r="G106" i="8" s="1"/>
  <c r="C106" i="8"/>
  <c r="N105" i="8"/>
  <c r="G105" i="8" s="1"/>
  <c r="C105" i="8"/>
  <c r="N104" i="8"/>
  <c r="G104" i="8" s="1"/>
  <c r="C104" i="8"/>
  <c r="N103" i="8"/>
  <c r="G103" i="8" s="1"/>
  <c r="C103" i="8"/>
  <c r="N102" i="8"/>
  <c r="G102" i="8" s="1"/>
  <c r="C102" i="8"/>
  <c r="N101" i="8"/>
  <c r="G101" i="8" s="1"/>
  <c r="C101" i="8"/>
  <c r="N100" i="8"/>
  <c r="G100" i="8" s="1"/>
  <c r="C100" i="8"/>
  <c r="N99" i="8"/>
  <c r="G99" i="8" s="1"/>
  <c r="C99" i="8"/>
  <c r="N98" i="8"/>
  <c r="G98" i="8" s="1"/>
  <c r="C98" i="8"/>
  <c r="N97" i="8"/>
  <c r="G97" i="8" s="1"/>
  <c r="C97" i="8"/>
  <c r="N96" i="8"/>
  <c r="G96" i="8" s="1"/>
  <c r="C96" i="8"/>
  <c r="N95" i="8"/>
  <c r="G95" i="8" s="1"/>
  <c r="C95" i="8"/>
  <c r="N94" i="8"/>
  <c r="G94" i="8" s="1"/>
  <c r="C94" i="8"/>
  <c r="N93" i="8"/>
  <c r="G93" i="8" s="1"/>
  <c r="C93" i="8"/>
  <c r="N92" i="8"/>
  <c r="G92" i="8" s="1"/>
  <c r="C92" i="8"/>
  <c r="N91" i="8"/>
  <c r="G91" i="8" s="1"/>
  <c r="C91" i="8"/>
  <c r="N90" i="8"/>
  <c r="G90" i="8" s="1"/>
  <c r="C90" i="8"/>
  <c r="N89" i="8"/>
  <c r="G89" i="8" s="1"/>
  <c r="C89" i="8"/>
  <c r="N88" i="8"/>
  <c r="G88" i="8" s="1"/>
  <c r="C88" i="8"/>
  <c r="N87" i="8"/>
  <c r="G87" i="8" s="1"/>
  <c r="C87" i="8"/>
  <c r="N86" i="8"/>
  <c r="G86" i="8" s="1"/>
  <c r="C86" i="8"/>
  <c r="N85" i="8"/>
  <c r="G85" i="8" s="1"/>
  <c r="C85" i="8"/>
  <c r="N84" i="8"/>
  <c r="G84" i="8" s="1"/>
  <c r="C84" i="8"/>
  <c r="N83" i="8"/>
  <c r="G83" i="8" s="1"/>
  <c r="C83" i="8"/>
  <c r="N82" i="8"/>
  <c r="G82" i="8" s="1"/>
  <c r="C82" i="8"/>
  <c r="N81" i="8"/>
  <c r="G81" i="8" s="1"/>
  <c r="C81" i="8"/>
  <c r="N80" i="8"/>
  <c r="G80" i="8" s="1"/>
  <c r="C80" i="8"/>
  <c r="N79" i="8"/>
  <c r="G79" i="8" s="1"/>
  <c r="C79" i="8"/>
  <c r="N78" i="8"/>
  <c r="G78" i="8" s="1"/>
  <c r="C78" i="8"/>
  <c r="N77" i="8"/>
  <c r="G77" i="8" s="1"/>
  <c r="C77" i="8"/>
  <c r="N76" i="8"/>
  <c r="G76" i="8" s="1"/>
  <c r="C76" i="8"/>
  <c r="N75" i="8"/>
  <c r="G75" i="8" s="1"/>
  <c r="C75" i="8"/>
  <c r="N74" i="8"/>
  <c r="G74" i="8" s="1"/>
  <c r="C74" i="8"/>
  <c r="N73" i="8"/>
  <c r="G73" i="8" s="1"/>
  <c r="C73" i="8"/>
  <c r="N72" i="8"/>
  <c r="G72" i="8" s="1"/>
  <c r="C72" i="8"/>
  <c r="N71" i="8"/>
  <c r="G71" i="8" s="1"/>
  <c r="C71" i="8"/>
  <c r="N70" i="8"/>
  <c r="G70" i="8" s="1"/>
  <c r="C70" i="8"/>
  <c r="N69" i="8"/>
  <c r="G69" i="8" s="1"/>
  <c r="C69" i="8"/>
  <c r="N68" i="8"/>
  <c r="G68" i="8" s="1"/>
  <c r="C68" i="8"/>
  <c r="N67" i="8"/>
  <c r="G67" i="8" s="1"/>
  <c r="C67" i="8"/>
  <c r="N66" i="8"/>
  <c r="G66" i="8" s="1"/>
  <c r="C66" i="8"/>
  <c r="N65" i="8"/>
  <c r="G65" i="8" s="1"/>
  <c r="C65" i="8"/>
  <c r="N64" i="8"/>
  <c r="G64" i="8" s="1"/>
  <c r="C64" i="8"/>
  <c r="N63" i="8"/>
  <c r="G63" i="8" s="1"/>
  <c r="C63" i="8"/>
  <c r="N62" i="8"/>
  <c r="G62" i="8" s="1"/>
  <c r="C62" i="8"/>
  <c r="N61" i="8"/>
  <c r="G61" i="8" s="1"/>
  <c r="C61" i="8"/>
  <c r="N60" i="8"/>
  <c r="G60" i="8" s="1"/>
  <c r="C60" i="8"/>
  <c r="N59" i="8"/>
  <c r="G59" i="8" s="1"/>
  <c r="C59" i="8"/>
  <c r="N58" i="8"/>
  <c r="G58" i="8" s="1"/>
  <c r="C58" i="8"/>
  <c r="N57" i="8"/>
  <c r="G57" i="8" s="1"/>
  <c r="C57" i="8"/>
  <c r="N56" i="8"/>
  <c r="G56" i="8" s="1"/>
  <c r="C56" i="8"/>
  <c r="N55" i="8"/>
  <c r="G55" i="8" s="1"/>
  <c r="C55" i="8"/>
  <c r="N54" i="8"/>
  <c r="G54" i="8" s="1"/>
  <c r="C54" i="8"/>
  <c r="N53" i="8"/>
  <c r="G53" i="8" s="1"/>
  <c r="C53" i="8"/>
  <c r="N52" i="8"/>
  <c r="G52" i="8" s="1"/>
  <c r="C52" i="8"/>
  <c r="N51" i="8"/>
  <c r="G51" i="8" s="1"/>
  <c r="C51" i="8"/>
  <c r="N50" i="8"/>
  <c r="G50" i="8" s="1"/>
  <c r="C50" i="8"/>
  <c r="N49" i="8"/>
  <c r="G49" i="8" s="1"/>
  <c r="C49" i="8"/>
  <c r="N48" i="8"/>
  <c r="G48" i="8" s="1"/>
  <c r="C48" i="8"/>
  <c r="N47" i="8"/>
  <c r="G47" i="8" s="1"/>
  <c r="C47" i="8"/>
  <c r="N46" i="8"/>
  <c r="G46" i="8" s="1"/>
  <c r="C46" i="8"/>
  <c r="N45" i="8"/>
  <c r="G45" i="8" s="1"/>
  <c r="C45" i="8"/>
  <c r="N44" i="8"/>
  <c r="G44" i="8" s="1"/>
  <c r="C44" i="8"/>
  <c r="N43" i="8"/>
  <c r="G43" i="8" s="1"/>
  <c r="C43" i="8"/>
  <c r="N42" i="8"/>
  <c r="G42" i="8" s="1"/>
  <c r="C42" i="8"/>
  <c r="N41" i="8"/>
  <c r="G41" i="8" s="1"/>
  <c r="C41" i="8"/>
  <c r="N40" i="8"/>
  <c r="G40" i="8" s="1"/>
  <c r="C40" i="8"/>
  <c r="N39" i="8"/>
  <c r="G39" i="8" s="1"/>
  <c r="C39" i="8"/>
  <c r="N38" i="8"/>
  <c r="G38" i="8" s="1"/>
  <c r="C38" i="8"/>
  <c r="N37" i="8"/>
  <c r="G37" i="8" s="1"/>
  <c r="C37" i="8"/>
  <c r="N36" i="8"/>
  <c r="G36" i="8" s="1"/>
  <c r="C36" i="8"/>
  <c r="N35" i="8"/>
  <c r="G35" i="8" s="1"/>
  <c r="C35" i="8"/>
  <c r="N34" i="8"/>
  <c r="G34" i="8" s="1"/>
  <c r="C34" i="8"/>
  <c r="N33" i="8"/>
  <c r="G33" i="8" s="1"/>
  <c r="C33" i="8"/>
  <c r="N32" i="8"/>
  <c r="G32" i="8" s="1"/>
  <c r="C32" i="8"/>
  <c r="N31" i="8"/>
  <c r="G31" i="8" s="1"/>
  <c r="C31" i="8"/>
  <c r="N30" i="8"/>
  <c r="G30" i="8" s="1"/>
  <c r="C30" i="8"/>
  <c r="N29" i="8"/>
  <c r="G29" i="8" s="1"/>
  <c r="C29" i="8"/>
  <c r="N28" i="8"/>
  <c r="G28" i="8" s="1"/>
  <c r="C28" i="8"/>
  <c r="N27" i="8"/>
  <c r="G27" i="8" s="1"/>
  <c r="C27" i="8"/>
  <c r="N26" i="8"/>
  <c r="G26" i="8" s="1"/>
  <c r="C26" i="8"/>
  <c r="N25" i="8"/>
  <c r="G25" i="8" s="1"/>
  <c r="C25" i="8"/>
  <c r="N24" i="8"/>
  <c r="G24" i="8" s="1"/>
  <c r="C24" i="8"/>
  <c r="L23" i="8"/>
  <c r="G23" i="8"/>
  <c r="C23" i="8"/>
  <c r="L22" i="8"/>
  <c r="G22" i="8"/>
  <c r="C22" i="8"/>
  <c r="L21" i="8"/>
  <c r="G21" i="8"/>
  <c r="C21" i="8"/>
  <c r="L20" i="8"/>
  <c r="G20" i="8"/>
  <c r="C20" i="8"/>
  <c r="L19" i="8"/>
  <c r="G19" i="8"/>
  <c r="C19" i="8"/>
  <c r="L18" i="8"/>
  <c r="G18" i="8"/>
  <c r="C18" i="8"/>
  <c r="L17" i="8"/>
  <c r="G17" i="8"/>
  <c r="C17" i="8"/>
  <c r="L16" i="8"/>
  <c r="G16" i="8"/>
  <c r="C16" i="8"/>
  <c r="L15" i="8"/>
  <c r="G15" i="8"/>
  <c r="C15" i="8"/>
  <c r="L14" i="8"/>
  <c r="G14" i="8"/>
  <c r="C14" i="8"/>
  <c r="L13" i="8"/>
  <c r="G13" i="8"/>
  <c r="C13" i="8"/>
  <c r="L12" i="8"/>
  <c r="G12" i="8"/>
  <c r="C12" i="8"/>
  <c r="L11" i="8"/>
  <c r="G11" i="8"/>
  <c r="C11" i="8"/>
  <c r="L10" i="8"/>
  <c r="G10" i="8"/>
  <c r="C10" i="8"/>
  <c r="L9" i="8"/>
  <c r="G9" i="8"/>
  <c r="C9" i="8"/>
  <c r="L8" i="8"/>
  <c r="G8" i="8"/>
  <c r="C8" i="8"/>
  <c r="L7" i="8"/>
  <c r="G7" i="8"/>
  <c r="C7" i="8"/>
  <c r="L6" i="8"/>
  <c r="G6" i="8"/>
  <c r="C6" i="8"/>
  <c r="G5" i="8"/>
  <c r="C5" i="8"/>
  <c r="G4" i="8"/>
  <c r="C4" i="8"/>
  <c r="G3" i="8"/>
  <c r="C3" i="8"/>
  <c r="C253" i="7"/>
  <c r="C252" i="7"/>
  <c r="C251" i="7"/>
  <c r="R251" i="7" s="1"/>
  <c r="S251" i="7" s="1"/>
  <c r="C250" i="7"/>
  <c r="C247" i="7"/>
  <c r="C246" i="7"/>
  <c r="R246" i="7" s="1"/>
  <c r="S246" i="7" s="1"/>
  <c r="C245" i="7"/>
  <c r="C244" i="7"/>
  <c r="R244" i="7" s="1"/>
  <c r="S244" i="7" s="1"/>
  <c r="C242" i="7"/>
  <c r="R242" i="7" s="1"/>
  <c r="S242" i="7" s="1"/>
  <c r="C152" i="5"/>
  <c r="C240" i="7"/>
  <c r="R240" i="7" s="1"/>
  <c r="S240" i="7" s="1"/>
  <c r="C239" i="7"/>
  <c r="R239" i="7" s="1"/>
  <c r="S239" i="7" s="1"/>
  <c r="R241" i="7"/>
  <c r="S241" i="7" s="1"/>
  <c r="R245" i="7"/>
  <c r="S245" i="7" s="1"/>
  <c r="R247" i="7"/>
  <c r="S247" i="7" s="1"/>
  <c r="R250" i="7"/>
  <c r="S250" i="7" s="1"/>
  <c r="R252" i="7"/>
  <c r="S252" i="7" s="1"/>
  <c r="R253" i="7"/>
  <c r="S253" i="7" s="1"/>
  <c r="N238" i="7"/>
  <c r="G238" i="7" s="1"/>
  <c r="C238" i="7"/>
  <c r="R238" i="7" s="1"/>
  <c r="S238" i="7" s="1"/>
  <c r="N237" i="7"/>
  <c r="G237" i="7" s="1"/>
  <c r="C237" i="7"/>
  <c r="R237" i="7" s="1"/>
  <c r="S237" i="7" s="1"/>
  <c r="N236" i="7"/>
  <c r="G236" i="7" s="1"/>
  <c r="C236" i="7"/>
  <c r="R236" i="7" s="1"/>
  <c r="S236" i="7" s="1"/>
  <c r="N235" i="7"/>
  <c r="G235" i="7" s="1"/>
  <c r="C235" i="7"/>
  <c r="R235" i="7" s="1"/>
  <c r="S235" i="7" s="1"/>
  <c r="N234" i="7"/>
  <c r="G234" i="7" s="1"/>
  <c r="C234" i="7"/>
  <c r="R234" i="7" s="1"/>
  <c r="S234" i="7" s="1"/>
  <c r="R233" i="7"/>
  <c r="S233" i="7" s="1"/>
  <c r="N233" i="7"/>
  <c r="G233" i="7" s="1"/>
  <c r="C233" i="7"/>
  <c r="N232" i="7"/>
  <c r="G232" i="7" s="1"/>
  <c r="C232" i="7"/>
  <c r="R232" i="7" s="1"/>
  <c r="S232" i="7" s="1"/>
  <c r="N231" i="7"/>
  <c r="G231" i="7" s="1"/>
  <c r="C231" i="7"/>
  <c r="R231" i="7" s="1"/>
  <c r="S231" i="7" s="1"/>
  <c r="N230" i="7"/>
  <c r="G230" i="7" s="1"/>
  <c r="C230" i="7"/>
  <c r="R230" i="7" s="1"/>
  <c r="S230" i="7" s="1"/>
  <c r="N229" i="7"/>
  <c r="G229" i="7" s="1"/>
  <c r="C229" i="7"/>
  <c r="R229" i="7" s="1"/>
  <c r="S229" i="7" s="1"/>
  <c r="N228" i="7"/>
  <c r="G228" i="7" s="1"/>
  <c r="C228" i="7"/>
  <c r="R228" i="7" s="1"/>
  <c r="S228" i="7" s="1"/>
  <c r="R227" i="7"/>
  <c r="S227" i="7" s="1"/>
  <c r="N227" i="7"/>
  <c r="G227" i="7"/>
  <c r="C227" i="7"/>
  <c r="R226" i="7"/>
  <c r="S226" i="7" s="1"/>
  <c r="N226" i="7"/>
  <c r="G226" i="7" s="1"/>
  <c r="C226" i="7"/>
  <c r="R225" i="7"/>
  <c r="S225" i="7" s="1"/>
  <c r="N225" i="7"/>
  <c r="G225" i="7" s="1"/>
  <c r="C225" i="7"/>
  <c r="N224" i="7"/>
  <c r="G224" i="7" s="1"/>
  <c r="C224" i="7"/>
  <c r="R224" i="7" s="1"/>
  <c r="S224" i="7" s="1"/>
  <c r="N223" i="7"/>
  <c r="G223" i="7"/>
  <c r="C223" i="7"/>
  <c r="R223" i="7" s="1"/>
  <c r="S223" i="7" s="1"/>
  <c r="N222" i="7"/>
  <c r="G222" i="7" s="1"/>
  <c r="C222" i="7"/>
  <c r="R222" i="7" s="1"/>
  <c r="S222" i="7" s="1"/>
  <c r="N221" i="7"/>
  <c r="G221" i="7"/>
  <c r="C221" i="7"/>
  <c r="R221" i="7" s="1"/>
  <c r="S221" i="7" s="1"/>
  <c r="R220" i="7"/>
  <c r="S220" i="7" s="1"/>
  <c r="N220" i="7"/>
  <c r="G220" i="7" s="1"/>
  <c r="C220" i="7"/>
  <c r="N219" i="7"/>
  <c r="G219" i="7" s="1"/>
  <c r="C219" i="7"/>
  <c r="R219" i="7" s="1"/>
  <c r="S219" i="7" s="1"/>
  <c r="N218" i="7"/>
  <c r="G218" i="7" s="1"/>
  <c r="C218" i="7"/>
  <c r="R218" i="7" s="1"/>
  <c r="S218" i="7" s="1"/>
  <c r="N217" i="7"/>
  <c r="G217" i="7"/>
  <c r="C217" i="7"/>
  <c r="R217" i="7" s="1"/>
  <c r="S217" i="7" s="1"/>
  <c r="N216" i="7"/>
  <c r="G216" i="7" s="1"/>
  <c r="C216" i="7"/>
  <c r="R216" i="7" s="1"/>
  <c r="S216" i="7" s="1"/>
  <c r="N215" i="7"/>
  <c r="G215" i="7" s="1"/>
  <c r="C215" i="7"/>
  <c r="R215" i="7" s="1"/>
  <c r="S215" i="7" s="1"/>
  <c r="N214" i="7"/>
  <c r="G214" i="7" s="1"/>
  <c r="C214" i="7"/>
  <c r="R214" i="7" s="1"/>
  <c r="S214" i="7" s="1"/>
  <c r="N213" i="7"/>
  <c r="G213" i="7" s="1"/>
  <c r="C213" i="7"/>
  <c r="R213" i="7" s="1"/>
  <c r="S213" i="7" s="1"/>
  <c r="N212" i="7"/>
  <c r="G212" i="7" s="1"/>
  <c r="C212" i="7"/>
  <c r="R212" i="7" s="1"/>
  <c r="S212" i="7" s="1"/>
  <c r="N211" i="7"/>
  <c r="G211" i="7" s="1"/>
  <c r="C211" i="7"/>
  <c r="R211" i="7" s="1"/>
  <c r="S211" i="7" s="1"/>
  <c r="N210" i="7"/>
  <c r="G210" i="7" s="1"/>
  <c r="C210" i="7"/>
  <c r="R210" i="7" s="1"/>
  <c r="S210" i="7" s="1"/>
  <c r="N209" i="7"/>
  <c r="G209" i="7"/>
  <c r="C209" i="7"/>
  <c r="R209" i="7" s="1"/>
  <c r="S209" i="7" s="1"/>
  <c r="R208" i="7"/>
  <c r="S208" i="7" s="1"/>
  <c r="N208" i="7"/>
  <c r="G208" i="7" s="1"/>
  <c r="C208" i="7"/>
  <c r="R207" i="7"/>
  <c r="S207" i="7" s="1"/>
  <c r="N207" i="7"/>
  <c r="G207" i="7" s="1"/>
  <c r="C207" i="7"/>
  <c r="N206" i="7"/>
  <c r="G206" i="7" s="1"/>
  <c r="C206" i="7"/>
  <c r="R206" i="7" s="1"/>
  <c r="S206" i="7" s="1"/>
  <c r="N205" i="7"/>
  <c r="G205" i="7"/>
  <c r="C205" i="7"/>
  <c r="R205" i="7" s="1"/>
  <c r="S205" i="7" s="1"/>
  <c r="N204" i="7"/>
  <c r="G204" i="7" s="1"/>
  <c r="C204" i="7"/>
  <c r="R204" i="7" s="1"/>
  <c r="S204" i="7" s="1"/>
  <c r="N203" i="7"/>
  <c r="G203" i="7" s="1"/>
  <c r="C203" i="7"/>
  <c r="R203" i="7" s="1"/>
  <c r="S203" i="7" s="1"/>
  <c r="R202" i="7"/>
  <c r="S202" i="7" s="1"/>
  <c r="N202" i="7"/>
  <c r="G202" i="7" s="1"/>
  <c r="C202" i="7"/>
  <c r="R201" i="7"/>
  <c r="S201" i="7" s="1"/>
  <c r="N201" i="7"/>
  <c r="G201" i="7" s="1"/>
  <c r="C201" i="7"/>
  <c r="N200" i="7"/>
  <c r="G200" i="7" s="1"/>
  <c r="C200" i="7"/>
  <c r="R200" i="7" s="1"/>
  <c r="S200" i="7" s="1"/>
  <c r="N199" i="7"/>
  <c r="G199" i="7"/>
  <c r="C199" i="7"/>
  <c r="R199" i="7" s="1"/>
  <c r="S199" i="7" s="1"/>
  <c r="N198" i="7"/>
  <c r="G198" i="7" s="1"/>
  <c r="C198" i="7"/>
  <c r="R198" i="7" s="1"/>
  <c r="S198" i="7" s="1"/>
  <c r="N197" i="7"/>
  <c r="G197" i="7" s="1"/>
  <c r="C197" i="7"/>
  <c r="R197" i="7" s="1"/>
  <c r="S197" i="7" s="1"/>
  <c r="R196" i="7"/>
  <c r="S196" i="7" s="1"/>
  <c r="N196" i="7"/>
  <c r="G196" i="7" s="1"/>
  <c r="C196" i="7"/>
  <c r="R195" i="7"/>
  <c r="S195" i="7" s="1"/>
  <c r="N195" i="7"/>
  <c r="G195" i="7" s="1"/>
  <c r="C195" i="7"/>
  <c r="N194" i="7"/>
  <c r="G194" i="7" s="1"/>
  <c r="C194" i="7"/>
  <c r="R194" i="7" s="1"/>
  <c r="S194" i="7" s="1"/>
  <c r="N193" i="7"/>
  <c r="G193" i="7"/>
  <c r="C193" i="7"/>
  <c r="R193" i="7" s="1"/>
  <c r="S193" i="7" s="1"/>
  <c r="N192" i="7"/>
  <c r="G192" i="7" s="1"/>
  <c r="C192" i="7"/>
  <c r="R192" i="7" s="1"/>
  <c r="S192" i="7" s="1"/>
  <c r="N191" i="7"/>
  <c r="G191" i="7" s="1"/>
  <c r="C191" i="7"/>
  <c r="R191" i="7" s="1"/>
  <c r="S191" i="7" s="1"/>
  <c r="R190" i="7"/>
  <c r="S190" i="7" s="1"/>
  <c r="N190" i="7"/>
  <c r="G190" i="7" s="1"/>
  <c r="C190" i="7"/>
  <c r="R189" i="7"/>
  <c r="S189" i="7" s="1"/>
  <c r="N189" i="7"/>
  <c r="G189" i="7" s="1"/>
  <c r="C189" i="7"/>
  <c r="N188" i="7"/>
  <c r="G188" i="7" s="1"/>
  <c r="C188" i="7"/>
  <c r="R188" i="7" s="1"/>
  <c r="S188" i="7" s="1"/>
  <c r="N187" i="7"/>
  <c r="G187" i="7"/>
  <c r="C187" i="7"/>
  <c r="R187" i="7" s="1"/>
  <c r="S187" i="7" s="1"/>
  <c r="N186" i="7"/>
  <c r="G186" i="7" s="1"/>
  <c r="C186" i="7"/>
  <c r="R186" i="7" s="1"/>
  <c r="S186" i="7" s="1"/>
  <c r="N185" i="7"/>
  <c r="G185" i="7" s="1"/>
  <c r="C185" i="7"/>
  <c r="R185" i="7" s="1"/>
  <c r="S185" i="7" s="1"/>
  <c r="R184" i="7"/>
  <c r="S184" i="7" s="1"/>
  <c r="N184" i="7"/>
  <c r="G184" i="7" s="1"/>
  <c r="C184" i="7"/>
  <c r="R183" i="7"/>
  <c r="S183" i="7" s="1"/>
  <c r="N183" i="7"/>
  <c r="G183" i="7" s="1"/>
  <c r="C183" i="7"/>
  <c r="N182" i="7"/>
  <c r="G182" i="7" s="1"/>
  <c r="C182" i="7"/>
  <c r="R182" i="7" s="1"/>
  <c r="S182" i="7" s="1"/>
  <c r="N181" i="7"/>
  <c r="G181" i="7"/>
  <c r="C181" i="7"/>
  <c r="R181" i="7" s="1"/>
  <c r="S181" i="7" s="1"/>
  <c r="N180" i="7"/>
  <c r="G180" i="7" s="1"/>
  <c r="C180" i="7"/>
  <c r="R180" i="7" s="1"/>
  <c r="S180" i="7" s="1"/>
  <c r="N179" i="7"/>
  <c r="G179" i="7" s="1"/>
  <c r="C179" i="7"/>
  <c r="R179" i="7" s="1"/>
  <c r="S179" i="7" s="1"/>
  <c r="R178" i="7"/>
  <c r="S178" i="7" s="1"/>
  <c r="N178" i="7"/>
  <c r="G178" i="7" s="1"/>
  <c r="C178" i="7"/>
  <c r="R177" i="7"/>
  <c r="S177" i="7" s="1"/>
  <c r="N177" i="7"/>
  <c r="G177" i="7" s="1"/>
  <c r="C177" i="7"/>
  <c r="N176" i="7"/>
  <c r="G176" i="7" s="1"/>
  <c r="C176" i="7"/>
  <c r="R176" i="7" s="1"/>
  <c r="S176" i="7" s="1"/>
  <c r="N175" i="7"/>
  <c r="G175" i="7"/>
  <c r="C175" i="7"/>
  <c r="R175" i="7" s="1"/>
  <c r="S175" i="7" s="1"/>
  <c r="N174" i="7"/>
  <c r="G174" i="7" s="1"/>
  <c r="C174" i="7"/>
  <c r="R174" i="7" s="1"/>
  <c r="S174" i="7" s="1"/>
  <c r="N173" i="7"/>
  <c r="G173" i="7" s="1"/>
  <c r="C173" i="7"/>
  <c r="R173" i="7" s="1"/>
  <c r="S173" i="7" s="1"/>
  <c r="R172" i="7"/>
  <c r="S172" i="7" s="1"/>
  <c r="N172" i="7"/>
  <c r="G172" i="7" s="1"/>
  <c r="C172" i="7"/>
  <c r="R171" i="7"/>
  <c r="S171" i="7" s="1"/>
  <c r="N171" i="7"/>
  <c r="G171" i="7" s="1"/>
  <c r="C171" i="7"/>
  <c r="N170" i="7"/>
  <c r="G170" i="7" s="1"/>
  <c r="C170" i="7"/>
  <c r="R170" i="7" s="1"/>
  <c r="S170" i="7" s="1"/>
  <c r="N169" i="7"/>
  <c r="G169" i="7"/>
  <c r="C169" i="7"/>
  <c r="R169" i="7" s="1"/>
  <c r="S169" i="7" s="1"/>
  <c r="N168" i="7"/>
  <c r="G168" i="7" s="1"/>
  <c r="C168" i="7"/>
  <c r="R168" i="7" s="1"/>
  <c r="S168" i="7" s="1"/>
  <c r="N167" i="7"/>
  <c r="G167" i="7"/>
  <c r="C167" i="7"/>
  <c r="R167" i="7" s="1"/>
  <c r="S167" i="7" s="1"/>
  <c r="N166" i="7"/>
  <c r="G166" i="7" s="1"/>
  <c r="C166" i="7"/>
  <c r="R166" i="7" s="1"/>
  <c r="S166" i="7" s="1"/>
  <c r="R165" i="7"/>
  <c r="S165" i="7" s="1"/>
  <c r="N165" i="7"/>
  <c r="G165" i="7" s="1"/>
  <c r="C165" i="7"/>
  <c r="N164" i="7"/>
  <c r="G164" i="7" s="1"/>
  <c r="C164" i="7"/>
  <c r="R164" i="7" s="1"/>
  <c r="S164" i="7" s="1"/>
  <c r="N163" i="7"/>
  <c r="G163" i="7"/>
  <c r="C163" i="7"/>
  <c r="R163" i="7" s="1"/>
  <c r="S163" i="7" s="1"/>
  <c r="N162" i="7"/>
  <c r="G162" i="7" s="1"/>
  <c r="C162" i="7"/>
  <c r="R162" i="7" s="1"/>
  <c r="S162" i="7" s="1"/>
  <c r="R161" i="7"/>
  <c r="S161" i="7" s="1"/>
  <c r="N161" i="7"/>
  <c r="G161" i="7" s="1"/>
  <c r="C161" i="7"/>
  <c r="N160" i="7"/>
  <c r="G160" i="7" s="1"/>
  <c r="C160" i="7"/>
  <c r="R160" i="7" s="1"/>
  <c r="S160" i="7" s="1"/>
  <c r="N159" i="7"/>
  <c r="G159" i="7" s="1"/>
  <c r="C159" i="7"/>
  <c r="R159" i="7" s="1"/>
  <c r="S159" i="7" s="1"/>
  <c r="N158" i="7"/>
  <c r="G158" i="7" s="1"/>
  <c r="C158" i="7"/>
  <c r="R158" i="7" s="1"/>
  <c r="S158" i="7" s="1"/>
  <c r="N157" i="7"/>
  <c r="G157" i="7" s="1"/>
  <c r="C157" i="7"/>
  <c r="R157" i="7" s="1"/>
  <c r="S157" i="7" s="1"/>
  <c r="N156" i="7"/>
  <c r="G156" i="7" s="1"/>
  <c r="C156" i="7"/>
  <c r="R156" i="7" s="1"/>
  <c r="S156" i="7" s="1"/>
  <c r="R155" i="7"/>
  <c r="S155" i="7" s="1"/>
  <c r="N155" i="7"/>
  <c r="G155" i="7"/>
  <c r="C155" i="7"/>
  <c r="R154" i="7"/>
  <c r="S154" i="7" s="1"/>
  <c r="N154" i="7"/>
  <c r="G154" i="7" s="1"/>
  <c r="C154" i="7"/>
  <c r="R153" i="7"/>
  <c r="S153" i="7" s="1"/>
  <c r="N153" i="7"/>
  <c r="G153" i="7" s="1"/>
  <c r="C153" i="7"/>
  <c r="N152" i="7"/>
  <c r="G152" i="7" s="1"/>
  <c r="C152" i="7"/>
  <c r="R152" i="7" s="1"/>
  <c r="S152" i="7" s="1"/>
  <c r="N151" i="7"/>
  <c r="G151" i="7"/>
  <c r="C151" i="7"/>
  <c r="R151" i="7" s="1"/>
  <c r="S151" i="7" s="1"/>
  <c r="N150" i="7"/>
  <c r="G150" i="7" s="1"/>
  <c r="R150" i="7"/>
  <c r="S150" i="7" s="1"/>
  <c r="N149" i="7"/>
  <c r="G149" i="7"/>
  <c r="C149" i="7"/>
  <c r="R149" i="7" s="1"/>
  <c r="S149" i="7" s="1"/>
  <c r="R148" i="7"/>
  <c r="S148" i="7" s="1"/>
  <c r="N148" i="7"/>
  <c r="G148" i="7" s="1"/>
  <c r="C148" i="7"/>
  <c r="N147" i="7"/>
  <c r="G147" i="7" s="1"/>
  <c r="C147" i="7"/>
  <c r="R147" i="7" s="1"/>
  <c r="S147" i="7" s="1"/>
  <c r="N146" i="7"/>
  <c r="G146" i="7" s="1"/>
  <c r="C146" i="7"/>
  <c r="R146" i="7" s="1"/>
  <c r="S146" i="7" s="1"/>
  <c r="N145" i="7"/>
  <c r="G145" i="7"/>
  <c r="C145" i="7"/>
  <c r="R145" i="7" s="1"/>
  <c r="S145" i="7" s="1"/>
  <c r="N144" i="7"/>
  <c r="G144" i="7" s="1"/>
  <c r="C144" i="7"/>
  <c r="R144" i="7" s="1"/>
  <c r="S144" i="7" s="1"/>
  <c r="R143" i="7"/>
  <c r="S143" i="7" s="1"/>
  <c r="N143" i="7"/>
  <c r="G143" i="7" s="1"/>
  <c r="C143" i="7"/>
  <c r="R142" i="7"/>
  <c r="S142" i="7" s="1"/>
  <c r="N142" i="7"/>
  <c r="G142" i="7" s="1"/>
  <c r="C142" i="7"/>
  <c r="N141" i="7"/>
  <c r="G141" i="7" s="1"/>
  <c r="C141" i="7"/>
  <c r="R141" i="7" s="1"/>
  <c r="S141" i="7" s="1"/>
  <c r="N140" i="7"/>
  <c r="G140" i="7" s="1"/>
  <c r="C140" i="7"/>
  <c r="R140" i="7" s="1"/>
  <c r="S140" i="7" s="1"/>
  <c r="N139" i="7"/>
  <c r="G139" i="7"/>
  <c r="C139" i="7"/>
  <c r="R139" i="7" s="1"/>
  <c r="S139" i="7" s="1"/>
  <c r="N138" i="7"/>
  <c r="G138" i="7" s="1"/>
  <c r="C138" i="7"/>
  <c r="R138" i="7" s="1"/>
  <c r="S138" i="7" s="1"/>
  <c r="N137" i="7"/>
  <c r="G137" i="7" s="1"/>
  <c r="C137" i="7"/>
  <c r="R137" i="7" s="1"/>
  <c r="S137" i="7" s="1"/>
  <c r="N136" i="7"/>
  <c r="G136" i="7" s="1"/>
  <c r="C136" i="7"/>
  <c r="R136" i="7" s="1"/>
  <c r="S136" i="7" s="1"/>
  <c r="N135" i="7"/>
  <c r="G135" i="7" s="1"/>
  <c r="C135" i="7"/>
  <c r="R135" i="7" s="1"/>
  <c r="S135" i="7" s="1"/>
  <c r="N134" i="7"/>
  <c r="G134" i="7" s="1"/>
  <c r="C134" i="7"/>
  <c r="R134" i="7" s="1"/>
  <c r="S134" i="7" s="1"/>
  <c r="N133" i="7"/>
  <c r="G133" i="7" s="1"/>
  <c r="C133" i="7"/>
  <c r="R133" i="7" s="1"/>
  <c r="S133" i="7" s="1"/>
  <c r="N132" i="7"/>
  <c r="G132" i="7" s="1"/>
  <c r="C132" i="7"/>
  <c r="N131" i="7"/>
  <c r="G131" i="7"/>
  <c r="C131" i="7"/>
  <c r="N130" i="7"/>
  <c r="G130" i="7" s="1"/>
  <c r="C130" i="7"/>
  <c r="N129" i="7"/>
  <c r="G129" i="7"/>
  <c r="C129" i="7"/>
  <c r="N128" i="7"/>
  <c r="G128" i="7" s="1"/>
  <c r="C128" i="7"/>
  <c r="N127" i="7"/>
  <c r="G127" i="7" s="1"/>
  <c r="C127" i="7"/>
  <c r="N126" i="7"/>
  <c r="G126" i="7" s="1"/>
  <c r="C126" i="7"/>
  <c r="R126" i="7" s="1"/>
  <c r="S126" i="7" s="1"/>
  <c r="N125" i="7"/>
  <c r="G125" i="7" s="1"/>
  <c r="C125" i="7"/>
  <c r="N124" i="7"/>
  <c r="G124" i="7" s="1"/>
  <c r="C124" i="7"/>
  <c r="N123" i="7"/>
  <c r="G123" i="7" s="1"/>
  <c r="C123" i="7"/>
  <c r="N122" i="7"/>
  <c r="G122" i="7" s="1"/>
  <c r="C122" i="7"/>
  <c r="N121" i="7"/>
  <c r="G121" i="7" s="1"/>
  <c r="C121" i="7"/>
  <c r="R121" i="7" s="1"/>
  <c r="S121" i="7" s="1"/>
  <c r="N120" i="7"/>
  <c r="G120" i="7" s="1"/>
  <c r="C120" i="7"/>
  <c r="N119" i="7"/>
  <c r="G119" i="7"/>
  <c r="C119" i="7"/>
  <c r="N118" i="7"/>
  <c r="G118" i="7" s="1"/>
  <c r="C118" i="7"/>
  <c r="N117" i="7"/>
  <c r="G117" i="7"/>
  <c r="C117" i="7"/>
  <c r="N116" i="7"/>
  <c r="G116" i="7" s="1"/>
  <c r="C116" i="7"/>
  <c r="N115" i="7"/>
  <c r="G115" i="7" s="1"/>
  <c r="C115" i="7"/>
  <c r="N114" i="7"/>
  <c r="G114" i="7" s="1"/>
  <c r="C114" i="7"/>
  <c r="N113" i="7"/>
  <c r="G113" i="7"/>
  <c r="C113" i="7"/>
  <c r="N112" i="7"/>
  <c r="G112" i="7" s="1"/>
  <c r="C112" i="7"/>
  <c r="N111" i="7"/>
  <c r="G111" i="7"/>
  <c r="C111" i="7"/>
  <c r="N110" i="7"/>
  <c r="G110" i="7" s="1"/>
  <c r="C110" i="7"/>
  <c r="N109" i="7"/>
  <c r="G109" i="7" s="1"/>
  <c r="C109" i="7"/>
  <c r="N108" i="7"/>
  <c r="G108" i="7" s="1"/>
  <c r="C108" i="7"/>
  <c r="N107" i="7"/>
  <c r="G107" i="7"/>
  <c r="C107" i="7"/>
  <c r="N106" i="7"/>
  <c r="G106" i="7" s="1"/>
  <c r="C106" i="7"/>
  <c r="N105" i="7"/>
  <c r="G105" i="7"/>
  <c r="C105" i="7"/>
  <c r="N104" i="7"/>
  <c r="G104" i="7" s="1"/>
  <c r="C104" i="7"/>
  <c r="N103" i="7"/>
  <c r="G103" i="7" s="1"/>
  <c r="C103" i="7"/>
  <c r="N102" i="7"/>
  <c r="G102" i="7" s="1"/>
  <c r="C102" i="7"/>
  <c r="N101" i="7"/>
  <c r="G101" i="7"/>
  <c r="C101" i="7"/>
  <c r="N100" i="7"/>
  <c r="G100" i="7" s="1"/>
  <c r="C100" i="7"/>
  <c r="N99" i="7"/>
  <c r="G99" i="7"/>
  <c r="C99" i="7"/>
  <c r="N98" i="7"/>
  <c r="G98" i="7" s="1"/>
  <c r="C98" i="7"/>
  <c r="N97" i="7"/>
  <c r="G97" i="7" s="1"/>
  <c r="C97" i="7"/>
  <c r="N96" i="7"/>
  <c r="G96" i="7" s="1"/>
  <c r="C96" i="7"/>
  <c r="N95" i="7"/>
  <c r="G95" i="7"/>
  <c r="C95" i="7"/>
  <c r="N94" i="7"/>
  <c r="G94" i="7" s="1"/>
  <c r="C94" i="7"/>
  <c r="N93" i="7"/>
  <c r="G93" i="7"/>
  <c r="C93" i="7"/>
  <c r="N92" i="7"/>
  <c r="G92" i="7" s="1"/>
  <c r="C92" i="7"/>
  <c r="N91" i="7"/>
  <c r="G91" i="7" s="1"/>
  <c r="C91" i="7"/>
  <c r="N90" i="7"/>
  <c r="G90" i="7" s="1"/>
  <c r="C90" i="7"/>
  <c r="N89" i="7"/>
  <c r="G89" i="7"/>
  <c r="C89" i="7"/>
  <c r="N88" i="7"/>
  <c r="G88" i="7" s="1"/>
  <c r="C88" i="7"/>
  <c r="N87" i="7"/>
  <c r="G87" i="7"/>
  <c r="C87" i="7"/>
  <c r="N86" i="7"/>
  <c r="G86" i="7" s="1"/>
  <c r="C86" i="7"/>
  <c r="N85" i="7"/>
  <c r="G85" i="7" s="1"/>
  <c r="C85" i="7"/>
  <c r="N84" i="7"/>
  <c r="G84" i="7" s="1"/>
  <c r="C84" i="7"/>
  <c r="N83" i="7"/>
  <c r="G83" i="7"/>
  <c r="C83" i="7"/>
  <c r="N82" i="7"/>
  <c r="G82" i="7" s="1"/>
  <c r="C82" i="7"/>
  <c r="N81" i="7"/>
  <c r="G81" i="7" s="1"/>
  <c r="C81" i="7"/>
  <c r="N80" i="7"/>
  <c r="G80" i="7" s="1"/>
  <c r="C80" i="7"/>
  <c r="N79" i="7"/>
  <c r="G79" i="7" s="1"/>
  <c r="C79" i="7"/>
  <c r="N78" i="7"/>
  <c r="G78" i="7" s="1"/>
  <c r="C78" i="7"/>
  <c r="N77" i="7"/>
  <c r="G77" i="7"/>
  <c r="C77" i="7"/>
  <c r="N76" i="7"/>
  <c r="G76" i="7" s="1"/>
  <c r="C76" i="7"/>
  <c r="N75" i="7"/>
  <c r="G75" i="7"/>
  <c r="C75" i="7"/>
  <c r="N74" i="7"/>
  <c r="G74" i="7" s="1"/>
  <c r="C74" i="7"/>
  <c r="N73" i="7"/>
  <c r="G73" i="7" s="1"/>
  <c r="C73" i="7"/>
  <c r="N72" i="7"/>
  <c r="G72" i="7" s="1"/>
  <c r="C72" i="7"/>
  <c r="N71" i="7"/>
  <c r="G71" i="7"/>
  <c r="C71" i="7"/>
  <c r="N70" i="7"/>
  <c r="G70" i="7" s="1"/>
  <c r="C70" i="7"/>
  <c r="N69" i="7"/>
  <c r="G69" i="7" s="1"/>
  <c r="C69" i="7"/>
  <c r="N68" i="7"/>
  <c r="G68" i="7" s="1"/>
  <c r="C68" i="7"/>
  <c r="N67" i="7"/>
  <c r="G67" i="7" s="1"/>
  <c r="C67" i="7"/>
  <c r="N66" i="7"/>
  <c r="G66" i="7" s="1"/>
  <c r="C66" i="7"/>
  <c r="N65" i="7"/>
  <c r="G65" i="7"/>
  <c r="C65" i="7"/>
  <c r="N64" i="7"/>
  <c r="G64" i="7" s="1"/>
  <c r="C64" i="7"/>
  <c r="N63" i="7"/>
  <c r="G63" i="7"/>
  <c r="C63" i="7"/>
  <c r="N62" i="7"/>
  <c r="G62" i="7" s="1"/>
  <c r="C62" i="7"/>
  <c r="N61" i="7"/>
  <c r="G61" i="7" s="1"/>
  <c r="C61" i="7"/>
  <c r="N60" i="7"/>
  <c r="G60" i="7" s="1"/>
  <c r="C60" i="7"/>
  <c r="N59" i="7"/>
  <c r="G59" i="7"/>
  <c r="C59" i="7"/>
  <c r="N58" i="7"/>
  <c r="G58" i="7" s="1"/>
  <c r="C58" i="7"/>
  <c r="N57" i="7"/>
  <c r="G57" i="7"/>
  <c r="C57" i="7"/>
  <c r="N56" i="7"/>
  <c r="G56" i="7" s="1"/>
  <c r="C56" i="7"/>
  <c r="N55" i="7"/>
  <c r="G55" i="7" s="1"/>
  <c r="C55" i="7"/>
  <c r="N54" i="7"/>
  <c r="G54" i="7" s="1"/>
  <c r="C54" i="7"/>
  <c r="N53" i="7"/>
  <c r="G53" i="7"/>
  <c r="C53" i="7"/>
  <c r="N52" i="7"/>
  <c r="G52" i="7" s="1"/>
  <c r="C52" i="7"/>
  <c r="N51" i="7"/>
  <c r="G51" i="7"/>
  <c r="C51" i="7"/>
  <c r="N50" i="7"/>
  <c r="G50" i="7" s="1"/>
  <c r="C50" i="7"/>
  <c r="N49" i="7"/>
  <c r="G49" i="7" s="1"/>
  <c r="C49" i="7"/>
  <c r="N48" i="7"/>
  <c r="G48" i="7" s="1"/>
  <c r="C48" i="7"/>
  <c r="N47" i="7"/>
  <c r="G47" i="7"/>
  <c r="C47" i="7"/>
  <c r="N46" i="7"/>
  <c r="G46" i="7" s="1"/>
  <c r="C46" i="7"/>
  <c r="N45" i="7"/>
  <c r="G45" i="7"/>
  <c r="C45" i="7"/>
  <c r="N44" i="7"/>
  <c r="G44" i="7" s="1"/>
  <c r="C44" i="7"/>
  <c r="N43" i="7"/>
  <c r="G43" i="7" s="1"/>
  <c r="C43" i="7"/>
  <c r="N42" i="7"/>
  <c r="G42" i="7" s="1"/>
  <c r="C42" i="7"/>
  <c r="N41" i="7"/>
  <c r="G41" i="7"/>
  <c r="C41" i="7"/>
  <c r="N40" i="7"/>
  <c r="G40" i="7" s="1"/>
  <c r="C40" i="7"/>
  <c r="N39" i="7"/>
  <c r="G39" i="7"/>
  <c r="C39" i="7"/>
  <c r="N38" i="7"/>
  <c r="G38" i="7" s="1"/>
  <c r="C38" i="7"/>
  <c r="N37" i="7"/>
  <c r="G37" i="7" s="1"/>
  <c r="C37" i="7"/>
  <c r="N36" i="7"/>
  <c r="G36" i="7" s="1"/>
  <c r="C36" i="7"/>
  <c r="N35" i="7"/>
  <c r="G35" i="7"/>
  <c r="C35" i="7"/>
  <c r="N34" i="7"/>
  <c r="G34" i="7" s="1"/>
  <c r="C34" i="7"/>
  <c r="N33" i="7"/>
  <c r="G33" i="7"/>
  <c r="C33" i="7"/>
  <c r="N32" i="7"/>
  <c r="G32" i="7" s="1"/>
  <c r="C32" i="7"/>
  <c r="N31" i="7"/>
  <c r="G31" i="7" s="1"/>
  <c r="C31" i="7"/>
  <c r="N30" i="7"/>
  <c r="G30" i="7" s="1"/>
  <c r="C30" i="7"/>
  <c r="N29" i="7"/>
  <c r="G29" i="7"/>
  <c r="C29" i="7"/>
  <c r="N28" i="7"/>
  <c r="G28" i="7" s="1"/>
  <c r="C28" i="7"/>
  <c r="N27" i="7"/>
  <c r="G27" i="7"/>
  <c r="C27" i="7"/>
  <c r="N26" i="7"/>
  <c r="G26" i="7" s="1"/>
  <c r="C26" i="7"/>
  <c r="N25" i="7"/>
  <c r="G25" i="7" s="1"/>
  <c r="C25" i="7"/>
  <c r="N24" i="7"/>
  <c r="G24" i="7" s="1"/>
  <c r="C24" i="7"/>
  <c r="L23" i="7"/>
  <c r="G23" i="7"/>
  <c r="C23" i="7"/>
  <c r="L22" i="7"/>
  <c r="G22" i="7"/>
  <c r="C22" i="7"/>
  <c r="L21" i="7"/>
  <c r="G21" i="7"/>
  <c r="C21" i="7"/>
  <c r="L20" i="7"/>
  <c r="G20" i="7"/>
  <c r="C20" i="7"/>
  <c r="L19" i="7"/>
  <c r="G19" i="7"/>
  <c r="C19" i="7"/>
  <c r="L18" i="7"/>
  <c r="G18" i="7"/>
  <c r="C18" i="7"/>
  <c r="L17" i="7"/>
  <c r="G17" i="7"/>
  <c r="C17" i="7"/>
  <c r="L16" i="7"/>
  <c r="G16" i="7"/>
  <c r="C16" i="7"/>
  <c r="L15" i="7"/>
  <c r="G15" i="7"/>
  <c r="C15" i="7"/>
  <c r="L14" i="7"/>
  <c r="G14" i="7"/>
  <c r="C14" i="7"/>
  <c r="L13" i="7"/>
  <c r="G13" i="7"/>
  <c r="C13" i="7"/>
  <c r="L12" i="7"/>
  <c r="G12" i="7"/>
  <c r="C12" i="7"/>
  <c r="L11" i="7"/>
  <c r="G11" i="7"/>
  <c r="C11" i="7"/>
  <c r="L10" i="7"/>
  <c r="G10" i="7"/>
  <c r="C10" i="7"/>
  <c r="L9" i="7"/>
  <c r="G9" i="7"/>
  <c r="C9" i="7"/>
  <c r="L8" i="7"/>
  <c r="G8" i="7"/>
  <c r="C8" i="7"/>
  <c r="L7" i="7"/>
  <c r="G7" i="7"/>
  <c r="C7" i="7"/>
  <c r="L6" i="7"/>
  <c r="G6" i="7"/>
  <c r="C6" i="7"/>
  <c r="G5" i="7"/>
  <c r="C5" i="7"/>
  <c r="G4" i="7"/>
  <c r="C4" i="7"/>
  <c r="G3" i="7"/>
  <c r="C3" i="7"/>
  <c r="C223" i="6"/>
  <c r="C225" i="6"/>
  <c r="C226" i="6"/>
  <c r="R226" i="6" s="1"/>
  <c r="S226" i="6" s="1"/>
  <c r="C227" i="6"/>
  <c r="C228" i="6"/>
  <c r="C229" i="6"/>
  <c r="C230" i="6"/>
  <c r="R230" i="6" s="1"/>
  <c r="S230" i="6" s="1"/>
  <c r="C231" i="6"/>
  <c r="C232" i="6"/>
  <c r="R232" i="6" s="1"/>
  <c r="S232" i="6" s="1"/>
  <c r="C233" i="6"/>
  <c r="C234" i="6"/>
  <c r="C235" i="6"/>
  <c r="C236" i="6"/>
  <c r="C237" i="6"/>
  <c r="C238" i="6"/>
  <c r="R238" i="6" s="1"/>
  <c r="S238" i="6" s="1"/>
  <c r="C224" i="6"/>
  <c r="R224" i="6" s="1"/>
  <c r="S224" i="6" s="1"/>
  <c r="R225" i="6"/>
  <c r="S225" i="6" s="1"/>
  <c r="R227" i="6"/>
  <c r="S227" i="6" s="1"/>
  <c r="R228" i="6"/>
  <c r="S228" i="6" s="1"/>
  <c r="R229" i="6"/>
  <c r="S229" i="6" s="1"/>
  <c r="R231" i="6"/>
  <c r="S231" i="6" s="1"/>
  <c r="R233" i="6"/>
  <c r="S233" i="6" s="1"/>
  <c r="R234" i="6"/>
  <c r="S234" i="6" s="1"/>
  <c r="R235" i="6"/>
  <c r="S235" i="6" s="1"/>
  <c r="R236" i="6"/>
  <c r="S236" i="6" s="1"/>
  <c r="R237" i="6"/>
  <c r="S237" i="6" s="1"/>
  <c r="C215" i="6"/>
  <c r="C214" i="6"/>
  <c r="C212" i="6"/>
  <c r="C211" i="6"/>
  <c r="R211" i="6"/>
  <c r="S211" i="6" s="1"/>
  <c r="R212" i="6"/>
  <c r="S212" i="6" s="1"/>
  <c r="R213" i="6"/>
  <c r="S213" i="6"/>
  <c r="R214" i="6"/>
  <c r="S214" i="6" s="1"/>
  <c r="R215" i="6"/>
  <c r="S215" i="6"/>
  <c r="R216" i="6"/>
  <c r="S216" i="6"/>
  <c r="R217" i="6"/>
  <c r="S217" i="6"/>
  <c r="R218" i="6"/>
  <c r="S218" i="6"/>
  <c r="R219" i="6"/>
  <c r="S219" i="6"/>
  <c r="R220" i="6"/>
  <c r="S220" i="6"/>
  <c r="R221" i="6"/>
  <c r="S221" i="6"/>
  <c r="R222" i="6"/>
  <c r="S222" i="6"/>
  <c r="R223" i="6"/>
  <c r="S223" i="6" s="1"/>
  <c r="R210" i="6"/>
  <c r="S210" i="6" s="1"/>
  <c r="N210" i="6"/>
  <c r="G210" i="6" s="1"/>
  <c r="C210" i="6"/>
  <c r="R209" i="6"/>
  <c r="S209" i="6" s="1"/>
  <c r="N209" i="6"/>
  <c r="G209" i="6" s="1"/>
  <c r="C209" i="6"/>
  <c r="N208" i="6"/>
  <c r="G208" i="6" s="1"/>
  <c r="C208" i="6"/>
  <c r="R208" i="6" s="1"/>
  <c r="S208" i="6" s="1"/>
  <c r="N207" i="6"/>
  <c r="G207" i="6"/>
  <c r="C207" i="6"/>
  <c r="R207" i="6" s="1"/>
  <c r="S207" i="6" s="1"/>
  <c r="N206" i="6"/>
  <c r="G206" i="6" s="1"/>
  <c r="C206" i="6"/>
  <c r="R206" i="6" s="1"/>
  <c r="S206" i="6" s="1"/>
  <c r="S205" i="6"/>
  <c r="R205" i="6"/>
  <c r="N205" i="6"/>
  <c r="G205" i="6" s="1"/>
  <c r="C205" i="6"/>
  <c r="R204" i="6"/>
  <c r="S204" i="6" s="1"/>
  <c r="N204" i="6"/>
  <c r="G204" i="6" s="1"/>
  <c r="C204" i="6"/>
  <c r="N203" i="6"/>
  <c r="G203" i="6" s="1"/>
  <c r="C203" i="6"/>
  <c r="R203" i="6" s="1"/>
  <c r="S203" i="6" s="1"/>
  <c r="N202" i="6"/>
  <c r="G202" i="6" s="1"/>
  <c r="C202" i="6"/>
  <c r="R202" i="6" s="1"/>
  <c r="S202" i="6" s="1"/>
  <c r="N201" i="6"/>
  <c r="G201" i="6" s="1"/>
  <c r="C201" i="6"/>
  <c r="R201" i="6" s="1"/>
  <c r="S201" i="6" s="1"/>
  <c r="N200" i="6"/>
  <c r="G200" i="6" s="1"/>
  <c r="C200" i="6"/>
  <c r="R200" i="6" s="1"/>
  <c r="S200" i="6" s="1"/>
  <c r="N199" i="6"/>
  <c r="G199" i="6"/>
  <c r="C199" i="6"/>
  <c r="R199" i="6" s="1"/>
  <c r="S199" i="6" s="1"/>
  <c r="R198" i="6"/>
  <c r="S198" i="6" s="1"/>
  <c r="N198" i="6"/>
  <c r="G198" i="6" s="1"/>
  <c r="C198" i="6"/>
  <c r="N197" i="6"/>
  <c r="G197" i="6" s="1"/>
  <c r="C197" i="6"/>
  <c r="R197" i="6" s="1"/>
  <c r="S197" i="6" s="1"/>
  <c r="N196" i="6"/>
  <c r="G196" i="6" s="1"/>
  <c r="C196" i="6"/>
  <c r="R196" i="6" s="1"/>
  <c r="S196" i="6" s="1"/>
  <c r="N195" i="6"/>
  <c r="G195" i="6" s="1"/>
  <c r="C195" i="6"/>
  <c r="R195" i="6" s="1"/>
  <c r="S195" i="6" s="1"/>
  <c r="N194" i="6"/>
  <c r="G194" i="6" s="1"/>
  <c r="C194" i="6"/>
  <c r="R194" i="6" s="1"/>
  <c r="S194" i="6" s="1"/>
  <c r="N193" i="6"/>
  <c r="G193" i="6"/>
  <c r="C193" i="6"/>
  <c r="R193" i="6" s="1"/>
  <c r="S193" i="6" s="1"/>
  <c r="R192" i="6"/>
  <c r="S192" i="6" s="1"/>
  <c r="N192" i="6"/>
  <c r="G192" i="6" s="1"/>
  <c r="C192" i="6"/>
  <c r="N191" i="6"/>
  <c r="G191" i="6" s="1"/>
  <c r="C191" i="6"/>
  <c r="R191" i="6" s="1"/>
  <c r="S191" i="6" s="1"/>
  <c r="N190" i="6"/>
  <c r="G190" i="6" s="1"/>
  <c r="C190" i="6"/>
  <c r="R190" i="6" s="1"/>
  <c r="S190" i="6" s="1"/>
  <c r="N189" i="6"/>
  <c r="G189" i="6"/>
  <c r="C189" i="6"/>
  <c r="R189" i="6" s="1"/>
  <c r="S189" i="6" s="1"/>
  <c r="N188" i="6"/>
  <c r="G188" i="6" s="1"/>
  <c r="C188" i="6"/>
  <c r="R188" i="6" s="1"/>
  <c r="S188" i="6" s="1"/>
  <c r="N187" i="6"/>
  <c r="G187" i="6"/>
  <c r="C187" i="6"/>
  <c r="R187" i="6" s="1"/>
  <c r="S187" i="6" s="1"/>
  <c r="N186" i="6"/>
  <c r="G186" i="6" s="1"/>
  <c r="C186" i="6"/>
  <c r="R186" i="6" s="1"/>
  <c r="S186" i="6" s="1"/>
  <c r="R185" i="6"/>
  <c r="S185" i="6" s="1"/>
  <c r="N185" i="6"/>
  <c r="G185" i="6" s="1"/>
  <c r="C185" i="6"/>
  <c r="N184" i="6"/>
  <c r="G184" i="6" s="1"/>
  <c r="C184" i="6"/>
  <c r="R184" i="6" s="1"/>
  <c r="S184" i="6" s="1"/>
  <c r="N183" i="6"/>
  <c r="G183" i="6" s="1"/>
  <c r="C183" i="6"/>
  <c r="R183" i="6" s="1"/>
  <c r="S183" i="6" s="1"/>
  <c r="N182" i="6"/>
  <c r="G182" i="6" s="1"/>
  <c r="C182" i="6"/>
  <c r="R182" i="6" s="1"/>
  <c r="S182" i="6" s="1"/>
  <c r="R181" i="6"/>
  <c r="S181" i="6" s="1"/>
  <c r="N181" i="6"/>
  <c r="G181" i="6"/>
  <c r="C181" i="6"/>
  <c r="N180" i="6"/>
  <c r="G180" i="6" s="1"/>
  <c r="C180" i="6"/>
  <c r="R180" i="6" s="1"/>
  <c r="S180" i="6" s="1"/>
  <c r="R179" i="6"/>
  <c r="S179" i="6" s="1"/>
  <c r="N179" i="6"/>
  <c r="G179" i="6" s="1"/>
  <c r="C179" i="6"/>
  <c r="N178" i="6"/>
  <c r="G178" i="6" s="1"/>
  <c r="C178" i="6"/>
  <c r="R178" i="6" s="1"/>
  <c r="S178" i="6" s="1"/>
  <c r="N177" i="6"/>
  <c r="G177" i="6" s="1"/>
  <c r="C177" i="6"/>
  <c r="R177" i="6" s="1"/>
  <c r="S177" i="6" s="1"/>
  <c r="N176" i="6"/>
  <c r="G176" i="6" s="1"/>
  <c r="C176" i="6"/>
  <c r="R176" i="6" s="1"/>
  <c r="S176" i="6" s="1"/>
  <c r="R175" i="6"/>
  <c r="S175" i="6" s="1"/>
  <c r="N175" i="6"/>
  <c r="G175" i="6"/>
  <c r="C175" i="6"/>
  <c r="N174" i="6"/>
  <c r="G174" i="6" s="1"/>
  <c r="C174" i="6"/>
  <c r="R174" i="6" s="1"/>
  <c r="S174" i="6" s="1"/>
  <c r="R173" i="6"/>
  <c r="S173" i="6" s="1"/>
  <c r="N173" i="6"/>
  <c r="G173" i="6" s="1"/>
  <c r="C173" i="6"/>
  <c r="N172" i="6"/>
  <c r="G172" i="6"/>
  <c r="C172" i="6"/>
  <c r="R172" i="6" s="1"/>
  <c r="S172" i="6" s="1"/>
  <c r="N171" i="6"/>
  <c r="G171" i="6"/>
  <c r="C171" i="6"/>
  <c r="R171" i="6" s="1"/>
  <c r="S171" i="6" s="1"/>
  <c r="N170" i="6"/>
  <c r="G170" i="6" s="1"/>
  <c r="C170" i="6"/>
  <c r="R170" i="6" s="1"/>
  <c r="S170" i="6" s="1"/>
  <c r="S169" i="6"/>
  <c r="R169" i="6"/>
  <c r="N169" i="6"/>
  <c r="G169" i="6" s="1"/>
  <c r="C169" i="6"/>
  <c r="R168" i="6"/>
  <c r="S168" i="6" s="1"/>
  <c r="N168" i="6"/>
  <c r="G168" i="6" s="1"/>
  <c r="C168" i="6"/>
  <c r="N167" i="6"/>
  <c r="G167" i="6" s="1"/>
  <c r="C167" i="6"/>
  <c r="R167" i="6" s="1"/>
  <c r="S167" i="6" s="1"/>
  <c r="N166" i="6"/>
  <c r="G166" i="6" s="1"/>
  <c r="C166" i="6"/>
  <c r="R166" i="6" s="1"/>
  <c r="S166" i="6" s="1"/>
  <c r="N165" i="6"/>
  <c r="G165" i="6"/>
  <c r="C165" i="6"/>
  <c r="R165" i="6" s="1"/>
  <c r="S165" i="6" s="1"/>
  <c r="N164" i="6"/>
  <c r="G164" i="6" s="1"/>
  <c r="C164" i="6"/>
  <c r="R164" i="6" s="1"/>
  <c r="S164" i="6" s="1"/>
  <c r="N163" i="6"/>
  <c r="G163" i="6"/>
  <c r="C163" i="6"/>
  <c r="R163" i="6" s="1"/>
  <c r="S163" i="6" s="1"/>
  <c r="R162" i="6"/>
  <c r="S162" i="6" s="1"/>
  <c r="N162" i="6"/>
  <c r="G162" i="6" s="1"/>
  <c r="C162" i="6"/>
  <c r="N161" i="6"/>
  <c r="G161" i="6" s="1"/>
  <c r="C161" i="6"/>
  <c r="R161" i="6" s="1"/>
  <c r="S161" i="6" s="1"/>
  <c r="N160" i="6"/>
  <c r="G160" i="6" s="1"/>
  <c r="C160" i="6"/>
  <c r="R160" i="6" s="1"/>
  <c r="S160" i="6" s="1"/>
  <c r="N159" i="6"/>
  <c r="G159" i="6" s="1"/>
  <c r="C159" i="6"/>
  <c r="R159" i="6" s="1"/>
  <c r="S159" i="6" s="1"/>
  <c r="N158" i="6"/>
  <c r="G158" i="6" s="1"/>
  <c r="C158" i="6"/>
  <c r="R158" i="6" s="1"/>
  <c r="S158" i="6" s="1"/>
  <c r="N157" i="6"/>
  <c r="G157" i="6"/>
  <c r="C157" i="6"/>
  <c r="R157" i="6" s="1"/>
  <c r="S157" i="6" s="1"/>
  <c r="R156" i="6"/>
  <c r="S156" i="6" s="1"/>
  <c r="N156" i="6"/>
  <c r="G156" i="6" s="1"/>
  <c r="C156" i="6"/>
  <c r="N155" i="6"/>
  <c r="G155" i="6" s="1"/>
  <c r="C155" i="6"/>
  <c r="R155" i="6" s="1"/>
  <c r="S155" i="6" s="1"/>
  <c r="N154" i="6"/>
  <c r="G154" i="6" s="1"/>
  <c r="C154" i="6"/>
  <c r="R154" i="6" s="1"/>
  <c r="S154" i="6" s="1"/>
  <c r="N153" i="6"/>
  <c r="G153" i="6"/>
  <c r="C153" i="6"/>
  <c r="R153" i="6" s="1"/>
  <c r="S153" i="6" s="1"/>
  <c r="N152" i="6"/>
  <c r="G152" i="6" s="1"/>
  <c r="C152" i="6"/>
  <c r="R152" i="6" s="1"/>
  <c r="S152" i="6" s="1"/>
  <c r="N151" i="6"/>
  <c r="G151" i="6"/>
  <c r="C151" i="6"/>
  <c r="R151" i="6" s="1"/>
  <c r="S151" i="6" s="1"/>
  <c r="N150" i="6"/>
  <c r="G150" i="6" s="1"/>
  <c r="R150" i="6"/>
  <c r="S150" i="6" s="1"/>
  <c r="R149" i="6"/>
  <c r="S149" i="6" s="1"/>
  <c r="N149" i="6"/>
  <c r="G149" i="6" s="1"/>
  <c r="C149" i="6"/>
  <c r="N148" i="6"/>
  <c r="G148" i="6" s="1"/>
  <c r="C148" i="6"/>
  <c r="R148" i="6" s="1"/>
  <c r="S148" i="6" s="1"/>
  <c r="N147" i="6"/>
  <c r="G147" i="6" s="1"/>
  <c r="C147" i="6"/>
  <c r="R147" i="6" s="1"/>
  <c r="S147" i="6" s="1"/>
  <c r="N146" i="6"/>
  <c r="G146" i="6" s="1"/>
  <c r="C146" i="6"/>
  <c r="R146" i="6" s="1"/>
  <c r="S146" i="6" s="1"/>
  <c r="R145" i="6"/>
  <c r="S145" i="6" s="1"/>
  <c r="N145" i="6"/>
  <c r="G145" i="6"/>
  <c r="C145" i="6"/>
  <c r="N144" i="6"/>
  <c r="G144" i="6" s="1"/>
  <c r="C144" i="6"/>
  <c r="R144" i="6" s="1"/>
  <c r="S144" i="6" s="1"/>
  <c r="R143" i="6"/>
  <c r="S143" i="6" s="1"/>
  <c r="N143" i="6"/>
  <c r="G143" i="6" s="1"/>
  <c r="C143" i="6"/>
  <c r="N142" i="6"/>
  <c r="G142" i="6" s="1"/>
  <c r="C142" i="6"/>
  <c r="R142" i="6" s="1"/>
  <c r="S142" i="6" s="1"/>
  <c r="N141" i="6"/>
  <c r="G141" i="6" s="1"/>
  <c r="C141" i="6"/>
  <c r="R141" i="6" s="1"/>
  <c r="S141" i="6" s="1"/>
  <c r="N140" i="6"/>
  <c r="G140" i="6" s="1"/>
  <c r="C140" i="6"/>
  <c r="R140" i="6" s="1"/>
  <c r="S140" i="6" s="1"/>
  <c r="R139" i="6"/>
  <c r="S139" i="6" s="1"/>
  <c r="N139" i="6"/>
  <c r="G139" i="6"/>
  <c r="C139" i="6"/>
  <c r="N138" i="6"/>
  <c r="G138" i="6" s="1"/>
  <c r="C138" i="6"/>
  <c r="R138" i="6" s="1"/>
  <c r="S138" i="6" s="1"/>
  <c r="R137" i="6"/>
  <c r="S137" i="6" s="1"/>
  <c r="N137" i="6"/>
  <c r="G137" i="6" s="1"/>
  <c r="C137" i="6"/>
  <c r="N136" i="6"/>
  <c r="G136" i="6" s="1"/>
  <c r="C136" i="6"/>
  <c r="R136" i="6" s="1"/>
  <c r="S136" i="6" s="1"/>
  <c r="N135" i="6"/>
  <c r="G135" i="6" s="1"/>
  <c r="C135" i="6"/>
  <c r="R135" i="6" s="1"/>
  <c r="S135" i="6" s="1"/>
  <c r="N134" i="6"/>
  <c r="G134" i="6" s="1"/>
  <c r="C134" i="6"/>
  <c r="R134" i="6" s="1"/>
  <c r="S134" i="6" s="1"/>
  <c r="R133" i="6"/>
  <c r="S133" i="6" s="1"/>
  <c r="N133" i="6"/>
  <c r="G133" i="6" s="1"/>
  <c r="C133" i="6"/>
  <c r="N132" i="6"/>
  <c r="G132" i="6"/>
  <c r="C132" i="6"/>
  <c r="N131" i="6"/>
  <c r="G131" i="6" s="1"/>
  <c r="C131" i="6"/>
  <c r="N130" i="6"/>
  <c r="G130" i="6" s="1"/>
  <c r="C130" i="6"/>
  <c r="N129" i="6"/>
  <c r="G129" i="6" s="1"/>
  <c r="C129" i="6"/>
  <c r="N128" i="6"/>
  <c r="G128" i="6" s="1"/>
  <c r="C128" i="6"/>
  <c r="N127" i="6"/>
  <c r="G127" i="6" s="1"/>
  <c r="C127" i="6"/>
  <c r="R126" i="6"/>
  <c r="S126" i="6" s="1"/>
  <c r="N126" i="6"/>
  <c r="G126" i="6" s="1"/>
  <c r="C126" i="6"/>
  <c r="N125" i="6"/>
  <c r="G125" i="6" s="1"/>
  <c r="C125" i="6"/>
  <c r="N124" i="6"/>
  <c r="G124" i="6" s="1"/>
  <c r="C124" i="6"/>
  <c r="N123" i="6"/>
  <c r="G123" i="6"/>
  <c r="C123" i="6"/>
  <c r="N122" i="6"/>
  <c r="G122" i="6" s="1"/>
  <c r="C122" i="6"/>
  <c r="R121" i="6"/>
  <c r="S121" i="6" s="1"/>
  <c r="N121" i="6"/>
  <c r="G121" i="6"/>
  <c r="C121" i="6"/>
  <c r="N120" i="6"/>
  <c r="G120" i="6" s="1"/>
  <c r="C120" i="6"/>
  <c r="N119" i="6"/>
  <c r="G119" i="6" s="1"/>
  <c r="C119" i="6"/>
  <c r="N118" i="6"/>
  <c r="G118" i="6" s="1"/>
  <c r="C118" i="6"/>
  <c r="N117" i="6"/>
  <c r="G117" i="6"/>
  <c r="C117" i="6"/>
  <c r="N116" i="6"/>
  <c r="G116" i="6" s="1"/>
  <c r="C116" i="6"/>
  <c r="N115" i="6"/>
  <c r="G115" i="6"/>
  <c r="C115" i="6"/>
  <c r="N114" i="6"/>
  <c r="G114" i="6" s="1"/>
  <c r="C114" i="6"/>
  <c r="N113" i="6"/>
  <c r="G113" i="6" s="1"/>
  <c r="C113" i="6"/>
  <c r="N112" i="6"/>
  <c r="G112" i="6" s="1"/>
  <c r="C112" i="6"/>
  <c r="N111" i="6"/>
  <c r="G111" i="6" s="1"/>
  <c r="C111" i="6"/>
  <c r="N110" i="6"/>
  <c r="G110" i="6" s="1"/>
  <c r="C110" i="6"/>
  <c r="N109" i="6"/>
  <c r="G109" i="6"/>
  <c r="C109" i="6"/>
  <c r="N108" i="6"/>
  <c r="G108" i="6" s="1"/>
  <c r="C108" i="6"/>
  <c r="N107" i="6"/>
  <c r="G107" i="6" s="1"/>
  <c r="C107" i="6"/>
  <c r="N106" i="6"/>
  <c r="G106" i="6" s="1"/>
  <c r="C106" i="6"/>
  <c r="N105" i="6"/>
  <c r="G105" i="6" s="1"/>
  <c r="C105" i="6"/>
  <c r="N104" i="6"/>
  <c r="G104" i="6" s="1"/>
  <c r="C104" i="6"/>
  <c r="N103" i="6"/>
  <c r="G103" i="6"/>
  <c r="C103" i="6"/>
  <c r="N102" i="6"/>
  <c r="G102" i="6" s="1"/>
  <c r="C102" i="6"/>
  <c r="N101" i="6"/>
  <c r="G101" i="6" s="1"/>
  <c r="C101" i="6"/>
  <c r="N100" i="6"/>
  <c r="G100" i="6" s="1"/>
  <c r="C100" i="6"/>
  <c r="N99" i="6"/>
  <c r="G99" i="6"/>
  <c r="C99" i="6"/>
  <c r="N98" i="6"/>
  <c r="G98" i="6" s="1"/>
  <c r="C98" i="6"/>
  <c r="N97" i="6"/>
  <c r="G97" i="6" s="1"/>
  <c r="C97" i="6"/>
  <c r="N96" i="6"/>
  <c r="G96" i="6" s="1"/>
  <c r="C96" i="6"/>
  <c r="N95" i="6"/>
  <c r="G95" i="6" s="1"/>
  <c r="C95" i="6"/>
  <c r="N94" i="6"/>
  <c r="G94" i="6" s="1"/>
  <c r="C94" i="6"/>
  <c r="N93" i="6"/>
  <c r="G93" i="6" s="1"/>
  <c r="C93" i="6"/>
  <c r="N92" i="6"/>
  <c r="G92" i="6" s="1"/>
  <c r="C92" i="6"/>
  <c r="N91" i="6"/>
  <c r="G91" i="6"/>
  <c r="C91" i="6"/>
  <c r="N90" i="6"/>
  <c r="G90" i="6" s="1"/>
  <c r="C90" i="6"/>
  <c r="N89" i="6"/>
  <c r="G89" i="6" s="1"/>
  <c r="C89" i="6"/>
  <c r="N88" i="6"/>
  <c r="G88" i="6" s="1"/>
  <c r="C88" i="6"/>
  <c r="N87" i="6"/>
  <c r="G87" i="6" s="1"/>
  <c r="C87" i="6"/>
  <c r="N86" i="6"/>
  <c r="G86" i="6" s="1"/>
  <c r="C86" i="6"/>
  <c r="N85" i="6"/>
  <c r="G85" i="6"/>
  <c r="C85" i="6"/>
  <c r="N84" i="6"/>
  <c r="G84" i="6" s="1"/>
  <c r="C84" i="6"/>
  <c r="N83" i="6"/>
  <c r="G83" i="6" s="1"/>
  <c r="C83" i="6"/>
  <c r="N82" i="6"/>
  <c r="G82" i="6" s="1"/>
  <c r="C82" i="6"/>
  <c r="N81" i="6"/>
  <c r="G81" i="6"/>
  <c r="C81" i="6"/>
  <c r="N80" i="6"/>
  <c r="G80" i="6" s="1"/>
  <c r="C80" i="6"/>
  <c r="N79" i="6"/>
  <c r="G79" i="6" s="1"/>
  <c r="C79" i="6"/>
  <c r="N78" i="6"/>
  <c r="G78" i="6" s="1"/>
  <c r="C78" i="6"/>
  <c r="N77" i="6"/>
  <c r="G77" i="6" s="1"/>
  <c r="C77" i="6"/>
  <c r="N76" i="6"/>
  <c r="G76" i="6" s="1"/>
  <c r="C76" i="6"/>
  <c r="N75" i="6"/>
  <c r="G75" i="6" s="1"/>
  <c r="C75" i="6"/>
  <c r="N74" i="6"/>
  <c r="G74" i="6" s="1"/>
  <c r="C74" i="6"/>
  <c r="N73" i="6"/>
  <c r="G73" i="6"/>
  <c r="C73" i="6"/>
  <c r="N72" i="6"/>
  <c r="G72" i="6" s="1"/>
  <c r="C72" i="6"/>
  <c r="N71" i="6"/>
  <c r="G71" i="6" s="1"/>
  <c r="C71" i="6"/>
  <c r="N70" i="6"/>
  <c r="G70" i="6" s="1"/>
  <c r="C70" i="6"/>
  <c r="N69" i="6"/>
  <c r="G69" i="6"/>
  <c r="C69" i="6"/>
  <c r="N68" i="6"/>
  <c r="G68" i="6" s="1"/>
  <c r="C68" i="6"/>
  <c r="N67" i="6"/>
  <c r="G67" i="6"/>
  <c r="C67" i="6"/>
  <c r="N66" i="6"/>
  <c r="G66" i="6" s="1"/>
  <c r="C66" i="6"/>
  <c r="N65" i="6"/>
  <c r="G65" i="6" s="1"/>
  <c r="C65" i="6"/>
  <c r="N64" i="6"/>
  <c r="G64" i="6" s="1"/>
  <c r="C64" i="6"/>
  <c r="N63" i="6"/>
  <c r="G63" i="6"/>
  <c r="C63" i="6"/>
  <c r="N62" i="6"/>
  <c r="G62" i="6" s="1"/>
  <c r="C62" i="6"/>
  <c r="N61" i="6"/>
  <c r="G61" i="6" s="1"/>
  <c r="C61" i="6"/>
  <c r="N60" i="6"/>
  <c r="G60" i="6" s="1"/>
  <c r="C60" i="6"/>
  <c r="N59" i="6"/>
  <c r="G59" i="6" s="1"/>
  <c r="C59" i="6"/>
  <c r="N58" i="6"/>
  <c r="G58" i="6" s="1"/>
  <c r="C58" i="6"/>
  <c r="N57" i="6"/>
  <c r="G57" i="6" s="1"/>
  <c r="C57" i="6"/>
  <c r="N56" i="6"/>
  <c r="G56" i="6" s="1"/>
  <c r="C56" i="6"/>
  <c r="N55" i="6"/>
  <c r="G55" i="6"/>
  <c r="C55" i="6"/>
  <c r="N54" i="6"/>
  <c r="G54" i="6" s="1"/>
  <c r="C54" i="6"/>
  <c r="N53" i="6"/>
  <c r="G53" i="6" s="1"/>
  <c r="C53" i="6"/>
  <c r="N52" i="6"/>
  <c r="G52" i="6" s="1"/>
  <c r="C52" i="6"/>
  <c r="N51" i="6"/>
  <c r="G51" i="6"/>
  <c r="C51" i="6"/>
  <c r="N50" i="6"/>
  <c r="G50" i="6" s="1"/>
  <c r="C50" i="6"/>
  <c r="N49" i="6"/>
  <c r="G49" i="6" s="1"/>
  <c r="C49" i="6"/>
  <c r="N48" i="6"/>
  <c r="G48" i="6" s="1"/>
  <c r="C48" i="6"/>
  <c r="N47" i="6"/>
  <c r="G47" i="6" s="1"/>
  <c r="C47" i="6"/>
  <c r="N46" i="6"/>
  <c r="G46" i="6" s="1"/>
  <c r="C46" i="6"/>
  <c r="N45" i="6"/>
  <c r="G45" i="6"/>
  <c r="C45" i="6"/>
  <c r="N44" i="6"/>
  <c r="G44" i="6" s="1"/>
  <c r="C44" i="6"/>
  <c r="N43" i="6"/>
  <c r="G43" i="6" s="1"/>
  <c r="C43" i="6"/>
  <c r="N42" i="6"/>
  <c r="G42" i="6" s="1"/>
  <c r="C42" i="6"/>
  <c r="N41" i="6"/>
  <c r="G41" i="6" s="1"/>
  <c r="C41" i="6"/>
  <c r="N40" i="6"/>
  <c r="G40" i="6" s="1"/>
  <c r="C40" i="6"/>
  <c r="N39" i="6"/>
  <c r="G39" i="6" s="1"/>
  <c r="C39" i="6"/>
  <c r="N38" i="6"/>
  <c r="G38" i="6" s="1"/>
  <c r="C38" i="6"/>
  <c r="N37" i="6"/>
  <c r="G37" i="6"/>
  <c r="C37" i="6"/>
  <c r="N36" i="6"/>
  <c r="G36" i="6" s="1"/>
  <c r="C36" i="6"/>
  <c r="N35" i="6"/>
  <c r="G35" i="6" s="1"/>
  <c r="C35" i="6"/>
  <c r="N34" i="6"/>
  <c r="G34" i="6" s="1"/>
  <c r="C34" i="6"/>
  <c r="N33" i="6"/>
  <c r="G33" i="6"/>
  <c r="C33" i="6"/>
  <c r="N32" i="6"/>
  <c r="G32" i="6" s="1"/>
  <c r="C32" i="6"/>
  <c r="N31" i="6"/>
  <c r="G31" i="6" s="1"/>
  <c r="C31" i="6"/>
  <c r="N30" i="6"/>
  <c r="G30" i="6"/>
  <c r="C30" i="6"/>
  <c r="N29" i="6"/>
  <c r="G29" i="6" s="1"/>
  <c r="C29" i="6"/>
  <c r="N28" i="6"/>
  <c r="G28" i="6"/>
  <c r="C28" i="6"/>
  <c r="N27" i="6"/>
  <c r="G27" i="6" s="1"/>
  <c r="C27" i="6"/>
  <c r="N26" i="6"/>
  <c r="G26" i="6"/>
  <c r="C26" i="6"/>
  <c r="N25" i="6"/>
  <c r="G25" i="6" s="1"/>
  <c r="C25" i="6"/>
  <c r="N24" i="6"/>
  <c r="G24" i="6"/>
  <c r="C24" i="6"/>
  <c r="L23" i="6"/>
  <c r="G23" i="6"/>
  <c r="C23" i="6"/>
  <c r="L22" i="6"/>
  <c r="G22" i="6"/>
  <c r="C22" i="6"/>
  <c r="L21" i="6"/>
  <c r="G21" i="6"/>
  <c r="C21" i="6"/>
  <c r="L20" i="6"/>
  <c r="G20" i="6"/>
  <c r="C20" i="6"/>
  <c r="L19" i="6"/>
  <c r="G19" i="6"/>
  <c r="C19" i="6"/>
  <c r="L18" i="6"/>
  <c r="G18" i="6"/>
  <c r="C18" i="6"/>
  <c r="L17" i="6"/>
  <c r="G17" i="6"/>
  <c r="C17" i="6"/>
  <c r="L16" i="6"/>
  <c r="G16" i="6"/>
  <c r="C16" i="6"/>
  <c r="L15" i="6"/>
  <c r="G15" i="6"/>
  <c r="C15" i="6"/>
  <c r="L14" i="6"/>
  <c r="G14" i="6"/>
  <c r="C14" i="6"/>
  <c r="L13" i="6"/>
  <c r="G13" i="6"/>
  <c r="C13" i="6"/>
  <c r="L12" i="6"/>
  <c r="G12" i="6"/>
  <c r="C12" i="6"/>
  <c r="L11" i="6"/>
  <c r="G11" i="6"/>
  <c r="C11" i="6"/>
  <c r="L10" i="6"/>
  <c r="G10" i="6"/>
  <c r="C10" i="6"/>
  <c r="L9" i="6"/>
  <c r="G9" i="6"/>
  <c r="C9" i="6"/>
  <c r="L8" i="6"/>
  <c r="G8" i="6"/>
  <c r="C8" i="6"/>
  <c r="L7" i="6"/>
  <c r="G7" i="6"/>
  <c r="C7" i="6"/>
  <c r="L6" i="6"/>
  <c r="G6" i="6"/>
  <c r="C6" i="6"/>
  <c r="G5" i="6"/>
  <c r="C5" i="6"/>
  <c r="G4" i="6"/>
  <c r="C4" i="6"/>
  <c r="G3" i="6"/>
  <c r="C3" i="6"/>
  <c r="C210" i="5"/>
  <c r="C209" i="5"/>
  <c r="C208" i="5"/>
  <c r="C207" i="5"/>
  <c r="C206" i="5"/>
  <c r="R206" i="5" s="1"/>
  <c r="S206" i="5" s="1"/>
  <c r="C204" i="5"/>
  <c r="R204" i="5" s="1"/>
  <c r="S204" i="5" s="1"/>
  <c r="C205" i="5"/>
  <c r="C203" i="5"/>
  <c r="R203" i="5" s="1"/>
  <c r="S203" i="5" s="1"/>
  <c r="C202" i="5"/>
  <c r="R202" i="5" s="1"/>
  <c r="S202" i="5" s="1"/>
  <c r="C201" i="5"/>
  <c r="R201" i="5" s="1"/>
  <c r="S201" i="5" s="1"/>
  <c r="R205" i="5"/>
  <c r="S205" i="5" s="1"/>
  <c r="R207" i="5"/>
  <c r="S207" i="5" s="1"/>
  <c r="R208" i="5"/>
  <c r="S208" i="5" s="1"/>
  <c r="R209" i="5"/>
  <c r="S209" i="5" s="1"/>
  <c r="R210" i="5"/>
  <c r="S210" i="5" s="1"/>
  <c r="R200" i="5"/>
  <c r="S200" i="5" s="1"/>
  <c r="N200" i="5"/>
  <c r="G200" i="5" s="1"/>
  <c r="C200" i="5"/>
  <c r="N199" i="5"/>
  <c r="G199" i="5" s="1"/>
  <c r="C199" i="5"/>
  <c r="R199" i="5" s="1"/>
  <c r="S199" i="5" s="1"/>
  <c r="R198" i="5"/>
  <c r="S198" i="5" s="1"/>
  <c r="N198" i="5"/>
  <c r="G198" i="5" s="1"/>
  <c r="C198" i="5"/>
  <c r="N197" i="5"/>
  <c r="G197" i="5" s="1"/>
  <c r="C197" i="5"/>
  <c r="R197" i="5" s="1"/>
  <c r="S197" i="5" s="1"/>
  <c r="R196" i="5"/>
  <c r="S196" i="5" s="1"/>
  <c r="N196" i="5"/>
  <c r="G196" i="5" s="1"/>
  <c r="C196" i="5"/>
  <c r="N195" i="5"/>
  <c r="G195" i="5" s="1"/>
  <c r="C195" i="5"/>
  <c r="R195" i="5" s="1"/>
  <c r="S195" i="5" s="1"/>
  <c r="N194" i="5"/>
  <c r="G194" i="5"/>
  <c r="C194" i="5"/>
  <c r="R194" i="5" s="1"/>
  <c r="S194" i="5" s="1"/>
  <c r="N193" i="5"/>
  <c r="G193" i="5" s="1"/>
  <c r="C193" i="5"/>
  <c r="R193" i="5" s="1"/>
  <c r="S193" i="5" s="1"/>
  <c r="R192" i="5"/>
  <c r="S192" i="5" s="1"/>
  <c r="N192" i="5"/>
  <c r="G192" i="5"/>
  <c r="C192" i="5"/>
  <c r="R191" i="5"/>
  <c r="S191" i="5" s="1"/>
  <c r="N191" i="5"/>
  <c r="G191" i="5" s="1"/>
  <c r="C191" i="5"/>
  <c r="R190" i="5"/>
  <c r="S190" i="5" s="1"/>
  <c r="N190" i="5"/>
  <c r="G190" i="5" s="1"/>
  <c r="C190" i="5"/>
  <c r="N189" i="5"/>
  <c r="G189" i="5" s="1"/>
  <c r="C189" i="5"/>
  <c r="R189" i="5" s="1"/>
  <c r="S189" i="5" s="1"/>
  <c r="N188" i="5"/>
  <c r="G188" i="5" s="1"/>
  <c r="C188" i="5"/>
  <c r="R188" i="5" s="1"/>
  <c r="S188" i="5" s="1"/>
  <c r="N187" i="5"/>
  <c r="G187" i="5" s="1"/>
  <c r="C187" i="5"/>
  <c r="R187" i="5" s="1"/>
  <c r="S187" i="5" s="1"/>
  <c r="R186" i="5"/>
  <c r="S186" i="5" s="1"/>
  <c r="N186" i="5"/>
  <c r="G186" i="5"/>
  <c r="C186" i="5"/>
  <c r="R185" i="5"/>
  <c r="S185" i="5" s="1"/>
  <c r="N185" i="5"/>
  <c r="G185" i="5" s="1"/>
  <c r="C185" i="5"/>
  <c r="N184" i="5"/>
  <c r="G184" i="5"/>
  <c r="C184" i="5"/>
  <c r="R184" i="5" s="1"/>
  <c r="S184" i="5" s="1"/>
  <c r="N183" i="5"/>
  <c r="G183" i="5" s="1"/>
  <c r="C183" i="5"/>
  <c r="R183" i="5" s="1"/>
  <c r="S183" i="5" s="1"/>
  <c r="N182" i="5"/>
  <c r="G182" i="5"/>
  <c r="C182" i="5"/>
  <c r="R182" i="5" s="1"/>
  <c r="S182" i="5" s="1"/>
  <c r="S181" i="5"/>
  <c r="N181" i="5"/>
  <c r="G181" i="5" s="1"/>
  <c r="C181" i="5"/>
  <c r="R181" i="5" s="1"/>
  <c r="N180" i="5"/>
  <c r="G180" i="5"/>
  <c r="C180" i="5"/>
  <c r="R180" i="5" s="1"/>
  <c r="S180" i="5" s="1"/>
  <c r="S179" i="5"/>
  <c r="R179" i="5"/>
  <c r="N179" i="5"/>
  <c r="G179" i="5" s="1"/>
  <c r="C179" i="5"/>
  <c r="R178" i="5"/>
  <c r="S178" i="5" s="1"/>
  <c r="N178" i="5"/>
  <c r="G178" i="5"/>
  <c r="C178" i="5"/>
  <c r="N177" i="5"/>
  <c r="G177" i="5" s="1"/>
  <c r="C177" i="5"/>
  <c r="R177" i="5" s="1"/>
  <c r="S177" i="5" s="1"/>
  <c r="N176" i="5"/>
  <c r="G176" i="5" s="1"/>
  <c r="C176" i="5"/>
  <c r="R176" i="5" s="1"/>
  <c r="S176" i="5" s="1"/>
  <c r="N175" i="5"/>
  <c r="G175" i="5" s="1"/>
  <c r="C175" i="5"/>
  <c r="R175" i="5" s="1"/>
  <c r="S175" i="5" s="1"/>
  <c r="N174" i="5"/>
  <c r="G174" i="5" s="1"/>
  <c r="C174" i="5"/>
  <c r="R174" i="5" s="1"/>
  <c r="S174" i="5" s="1"/>
  <c r="N173" i="5"/>
  <c r="G173" i="5" s="1"/>
  <c r="C173" i="5"/>
  <c r="R173" i="5" s="1"/>
  <c r="S173" i="5" s="1"/>
  <c r="N172" i="5"/>
  <c r="G172" i="5" s="1"/>
  <c r="C172" i="5"/>
  <c r="R172" i="5" s="1"/>
  <c r="S172" i="5" s="1"/>
  <c r="N171" i="5"/>
  <c r="G171" i="5" s="1"/>
  <c r="C171" i="5"/>
  <c r="R171" i="5" s="1"/>
  <c r="S171" i="5" s="1"/>
  <c r="N170" i="5"/>
  <c r="G170" i="5"/>
  <c r="C170" i="5"/>
  <c r="R170" i="5" s="1"/>
  <c r="S170" i="5" s="1"/>
  <c r="N169" i="5"/>
  <c r="G169" i="5" s="1"/>
  <c r="C169" i="5"/>
  <c r="R169" i="5" s="1"/>
  <c r="S169" i="5" s="1"/>
  <c r="N168" i="5"/>
  <c r="G168" i="5" s="1"/>
  <c r="C168" i="5"/>
  <c r="R168" i="5" s="1"/>
  <c r="S168" i="5" s="1"/>
  <c r="N167" i="5"/>
  <c r="G167" i="5" s="1"/>
  <c r="C167" i="5"/>
  <c r="R167" i="5" s="1"/>
  <c r="S167" i="5" s="1"/>
  <c r="N166" i="5"/>
  <c r="G166" i="5" s="1"/>
  <c r="C166" i="5"/>
  <c r="R166" i="5" s="1"/>
  <c r="S166" i="5" s="1"/>
  <c r="N165" i="5"/>
  <c r="G165" i="5" s="1"/>
  <c r="C165" i="5"/>
  <c r="R165" i="5" s="1"/>
  <c r="S165" i="5" s="1"/>
  <c r="N164" i="5"/>
  <c r="G164" i="5" s="1"/>
  <c r="C164" i="5"/>
  <c r="R164" i="5" s="1"/>
  <c r="S164" i="5" s="1"/>
  <c r="N163" i="5"/>
  <c r="G163" i="5" s="1"/>
  <c r="C163" i="5"/>
  <c r="R163" i="5" s="1"/>
  <c r="S163" i="5" s="1"/>
  <c r="R162" i="5"/>
  <c r="S162" i="5" s="1"/>
  <c r="N162" i="5"/>
  <c r="G162" i="5" s="1"/>
  <c r="C162" i="5"/>
  <c r="S161" i="5"/>
  <c r="R161" i="5"/>
  <c r="N161" i="5"/>
  <c r="G161" i="5" s="1"/>
  <c r="C161" i="5"/>
  <c r="N160" i="5"/>
  <c r="G160" i="5"/>
  <c r="C160" i="5"/>
  <c r="R160" i="5" s="1"/>
  <c r="S160" i="5" s="1"/>
  <c r="N159" i="5"/>
  <c r="G159" i="5" s="1"/>
  <c r="C159" i="5"/>
  <c r="R159" i="5" s="1"/>
  <c r="S159" i="5" s="1"/>
  <c r="N158" i="5"/>
  <c r="G158" i="5"/>
  <c r="C158" i="5"/>
  <c r="R158" i="5" s="1"/>
  <c r="S158" i="5" s="1"/>
  <c r="N157" i="5"/>
  <c r="G157" i="5" s="1"/>
  <c r="C157" i="5"/>
  <c r="R157" i="5" s="1"/>
  <c r="S157" i="5" s="1"/>
  <c r="N156" i="5"/>
  <c r="G156" i="5"/>
  <c r="C156" i="5"/>
  <c r="R156" i="5" s="1"/>
  <c r="S156" i="5" s="1"/>
  <c r="R155" i="5"/>
  <c r="S155" i="5" s="1"/>
  <c r="N155" i="5"/>
  <c r="G155" i="5" s="1"/>
  <c r="C155" i="5"/>
  <c r="N154" i="5"/>
  <c r="G154" i="5" s="1"/>
  <c r="C154" i="5"/>
  <c r="R154" i="5" s="1"/>
  <c r="S154" i="5" s="1"/>
  <c r="N153" i="5"/>
  <c r="G153" i="5" s="1"/>
  <c r="C153" i="5"/>
  <c r="R153" i="5" s="1"/>
  <c r="S153" i="5" s="1"/>
  <c r="N152" i="5"/>
  <c r="G152" i="5"/>
  <c r="R152" i="5"/>
  <c r="S152" i="5" s="1"/>
  <c r="S151" i="5"/>
  <c r="N151" i="5"/>
  <c r="G151" i="5" s="1"/>
  <c r="C151" i="5"/>
  <c r="R151" i="5" s="1"/>
  <c r="N150" i="5"/>
  <c r="G150" i="5" s="1"/>
  <c r="C150" i="5"/>
  <c r="R150" i="5" s="1"/>
  <c r="S150" i="5" s="1"/>
  <c r="N149" i="5"/>
  <c r="G149" i="5" s="1"/>
  <c r="C149" i="5"/>
  <c r="R149" i="5" s="1"/>
  <c r="S149" i="5" s="1"/>
  <c r="N148" i="5"/>
  <c r="G148" i="5" s="1"/>
  <c r="C148" i="5"/>
  <c r="R148" i="5" s="1"/>
  <c r="S148" i="5" s="1"/>
  <c r="N147" i="5"/>
  <c r="G147" i="5" s="1"/>
  <c r="C147" i="5"/>
  <c r="R147" i="5" s="1"/>
  <c r="S147" i="5" s="1"/>
  <c r="N146" i="5"/>
  <c r="G146" i="5"/>
  <c r="C146" i="5"/>
  <c r="R146" i="5" s="1"/>
  <c r="S146" i="5" s="1"/>
  <c r="N145" i="5"/>
  <c r="G145" i="5" s="1"/>
  <c r="C145" i="5"/>
  <c r="R145" i="5" s="1"/>
  <c r="S145" i="5" s="1"/>
  <c r="R144" i="5"/>
  <c r="S144" i="5" s="1"/>
  <c r="N144" i="5"/>
  <c r="G144" i="5"/>
  <c r="C144" i="5"/>
  <c r="R143" i="5"/>
  <c r="S143" i="5" s="1"/>
  <c r="N143" i="5"/>
  <c r="G143" i="5" s="1"/>
  <c r="C143" i="5"/>
  <c r="R142" i="5"/>
  <c r="S142" i="5" s="1"/>
  <c r="N142" i="5"/>
  <c r="G142" i="5" s="1"/>
  <c r="C142" i="5"/>
  <c r="N141" i="5"/>
  <c r="G141" i="5" s="1"/>
  <c r="C141" i="5"/>
  <c r="R141" i="5" s="1"/>
  <c r="S141" i="5" s="1"/>
  <c r="N140" i="5"/>
  <c r="G140" i="5" s="1"/>
  <c r="C140" i="5"/>
  <c r="R140" i="5" s="1"/>
  <c r="S140" i="5" s="1"/>
  <c r="N139" i="5"/>
  <c r="G139" i="5" s="1"/>
  <c r="C139" i="5"/>
  <c r="R139" i="5" s="1"/>
  <c r="S139" i="5" s="1"/>
  <c r="N138" i="5"/>
  <c r="G138" i="5" s="1"/>
  <c r="C138" i="5"/>
  <c r="R138" i="5" s="1"/>
  <c r="S138" i="5" s="1"/>
  <c r="N137" i="5"/>
  <c r="G137" i="5" s="1"/>
  <c r="C137" i="5"/>
  <c r="R137" i="5" s="1"/>
  <c r="S137" i="5" s="1"/>
  <c r="N136" i="5"/>
  <c r="G136" i="5" s="1"/>
  <c r="C136" i="5"/>
  <c r="R136" i="5" s="1"/>
  <c r="S136" i="5" s="1"/>
  <c r="N135" i="5"/>
  <c r="G135" i="5" s="1"/>
  <c r="C135" i="5"/>
  <c r="R135" i="5" s="1"/>
  <c r="S135" i="5" s="1"/>
  <c r="N134" i="5"/>
  <c r="G134" i="5"/>
  <c r="C134" i="5"/>
  <c r="R134" i="5" s="1"/>
  <c r="S134" i="5" s="1"/>
  <c r="N133" i="5"/>
  <c r="G133" i="5" s="1"/>
  <c r="C133" i="5"/>
  <c r="R133" i="5" s="1"/>
  <c r="S133" i="5" s="1"/>
  <c r="N132" i="5"/>
  <c r="G132" i="5"/>
  <c r="C132" i="5"/>
  <c r="N131" i="5"/>
  <c r="G131" i="5" s="1"/>
  <c r="C131" i="5"/>
  <c r="N130" i="5"/>
  <c r="G130" i="5" s="1"/>
  <c r="C130" i="5"/>
  <c r="N129" i="5"/>
  <c r="G129" i="5" s="1"/>
  <c r="C129" i="5"/>
  <c r="N128" i="5"/>
  <c r="G128" i="5"/>
  <c r="C128" i="5"/>
  <c r="N127" i="5"/>
  <c r="G127" i="5" s="1"/>
  <c r="C127" i="5"/>
  <c r="R126" i="5"/>
  <c r="S126" i="5" s="1"/>
  <c r="N126" i="5"/>
  <c r="G126" i="5"/>
  <c r="C126" i="5"/>
  <c r="N125" i="5"/>
  <c r="G125" i="5" s="1"/>
  <c r="C125" i="5"/>
  <c r="N124" i="5"/>
  <c r="G124" i="5" s="1"/>
  <c r="C124" i="5"/>
  <c r="N123" i="5"/>
  <c r="G123" i="5" s="1"/>
  <c r="C123" i="5"/>
  <c r="N122" i="5"/>
  <c r="G122" i="5"/>
  <c r="C122" i="5"/>
  <c r="N121" i="5"/>
  <c r="G121" i="5" s="1"/>
  <c r="C121" i="5"/>
  <c r="R121" i="5" s="1"/>
  <c r="S121" i="5" s="1"/>
  <c r="N120" i="5"/>
  <c r="G120" i="5" s="1"/>
  <c r="C120" i="5"/>
  <c r="N119" i="5"/>
  <c r="G119" i="5" s="1"/>
  <c r="C119" i="5"/>
  <c r="N118" i="5"/>
  <c r="G118" i="5"/>
  <c r="C118" i="5"/>
  <c r="N117" i="5"/>
  <c r="G117" i="5" s="1"/>
  <c r="C117" i="5"/>
  <c r="N116" i="5"/>
  <c r="G116" i="5"/>
  <c r="C116" i="5"/>
  <c r="N115" i="5"/>
  <c r="G115" i="5" s="1"/>
  <c r="C115" i="5"/>
  <c r="N114" i="5"/>
  <c r="G114" i="5" s="1"/>
  <c r="C114" i="5"/>
  <c r="N113" i="5"/>
  <c r="G113" i="5" s="1"/>
  <c r="C113" i="5"/>
  <c r="N112" i="5"/>
  <c r="G112" i="5" s="1"/>
  <c r="C112" i="5"/>
  <c r="N111" i="5"/>
  <c r="G111" i="5" s="1"/>
  <c r="C111" i="5"/>
  <c r="N110" i="5"/>
  <c r="G110" i="5"/>
  <c r="C110" i="5"/>
  <c r="N109" i="5"/>
  <c r="G109" i="5" s="1"/>
  <c r="C109" i="5"/>
  <c r="N108" i="5"/>
  <c r="G108" i="5" s="1"/>
  <c r="C108" i="5"/>
  <c r="N107" i="5"/>
  <c r="G107" i="5" s="1"/>
  <c r="C107" i="5"/>
  <c r="N106" i="5"/>
  <c r="G106" i="5"/>
  <c r="C106" i="5"/>
  <c r="N105" i="5"/>
  <c r="G105" i="5" s="1"/>
  <c r="C105" i="5"/>
  <c r="N104" i="5"/>
  <c r="G104" i="5" s="1"/>
  <c r="C104" i="5"/>
  <c r="N103" i="5"/>
  <c r="G103" i="5" s="1"/>
  <c r="C103" i="5"/>
  <c r="N102" i="5"/>
  <c r="G102" i="5" s="1"/>
  <c r="C102" i="5"/>
  <c r="N101" i="5"/>
  <c r="G101" i="5" s="1"/>
  <c r="C101" i="5"/>
  <c r="N100" i="5"/>
  <c r="G100" i="5" s="1"/>
  <c r="C100" i="5"/>
  <c r="N99" i="5"/>
  <c r="G99" i="5" s="1"/>
  <c r="C99" i="5"/>
  <c r="N98" i="5"/>
  <c r="G98" i="5"/>
  <c r="C98" i="5"/>
  <c r="N97" i="5"/>
  <c r="G97" i="5" s="1"/>
  <c r="C97" i="5"/>
  <c r="N96" i="5"/>
  <c r="G96" i="5" s="1"/>
  <c r="C96" i="5"/>
  <c r="N95" i="5"/>
  <c r="G95" i="5" s="1"/>
  <c r="C95" i="5"/>
  <c r="N94" i="5"/>
  <c r="G94" i="5"/>
  <c r="C94" i="5"/>
  <c r="N93" i="5"/>
  <c r="G93" i="5" s="1"/>
  <c r="C93" i="5"/>
  <c r="N92" i="5"/>
  <c r="G92" i="5"/>
  <c r="C92" i="5"/>
  <c r="N91" i="5"/>
  <c r="G91" i="5" s="1"/>
  <c r="C91" i="5"/>
  <c r="N90" i="5"/>
  <c r="G90" i="5" s="1"/>
  <c r="C90" i="5"/>
  <c r="N89" i="5"/>
  <c r="G89" i="5" s="1"/>
  <c r="C89" i="5"/>
  <c r="N88" i="5"/>
  <c r="G88" i="5" s="1"/>
  <c r="C88" i="5"/>
  <c r="N87" i="5"/>
  <c r="G87" i="5" s="1"/>
  <c r="C87" i="5"/>
  <c r="N86" i="5"/>
  <c r="G86" i="5"/>
  <c r="C86" i="5"/>
  <c r="N85" i="5"/>
  <c r="G85" i="5" s="1"/>
  <c r="C85" i="5"/>
  <c r="N84" i="5"/>
  <c r="G84" i="5" s="1"/>
  <c r="C84" i="5"/>
  <c r="N83" i="5"/>
  <c r="G83" i="5" s="1"/>
  <c r="C83" i="5"/>
  <c r="N82" i="5"/>
  <c r="G82" i="5"/>
  <c r="C82" i="5"/>
  <c r="N81" i="5"/>
  <c r="G81" i="5" s="1"/>
  <c r="C81" i="5"/>
  <c r="N80" i="5"/>
  <c r="G80" i="5" s="1"/>
  <c r="C80" i="5"/>
  <c r="N79" i="5"/>
  <c r="G79" i="5" s="1"/>
  <c r="C79" i="5"/>
  <c r="N78" i="5"/>
  <c r="G78" i="5"/>
  <c r="C78" i="5"/>
  <c r="N77" i="5"/>
  <c r="G77" i="5" s="1"/>
  <c r="C77" i="5"/>
  <c r="N76" i="5"/>
  <c r="G76" i="5" s="1"/>
  <c r="C76" i="5"/>
  <c r="N75" i="5"/>
  <c r="G75" i="5" s="1"/>
  <c r="C75" i="5"/>
  <c r="N74" i="5"/>
  <c r="G74" i="5"/>
  <c r="C74" i="5"/>
  <c r="N73" i="5"/>
  <c r="G73" i="5" s="1"/>
  <c r="C73" i="5"/>
  <c r="N72" i="5"/>
  <c r="G72" i="5" s="1"/>
  <c r="C72" i="5"/>
  <c r="N71" i="5"/>
  <c r="G71" i="5" s="1"/>
  <c r="C71" i="5"/>
  <c r="N70" i="5"/>
  <c r="G70" i="5"/>
  <c r="C70" i="5"/>
  <c r="N69" i="5"/>
  <c r="G69" i="5" s="1"/>
  <c r="C69" i="5"/>
  <c r="N68" i="5"/>
  <c r="G68" i="5"/>
  <c r="C68" i="5"/>
  <c r="N67" i="5"/>
  <c r="G67" i="5" s="1"/>
  <c r="C67" i="5"/>
  <c r="N66" i="5"/>
  <c r="G66" i="5" s="1"/>
  <c r="C66" i="5"/>
  <c r="N65" i="5"/>
  <c r="G65" i="5" s="1"/>
  <c r="C65" i="5"/>
  <c r="N64" i="5"/>
  <c r="G64" i="5" s="1"/>
  <c r="C64" i="5"/>
  <c r="N63" i="5"/>
  <c r="G63" i="5" s="1"/>
  <c r="C63" i="5"/>
  <c r="N62" i="5"/>
  <c r="G62" i="5"/>
  <c r="C62" i="5"/>
  <c r="N61" i="5"/>
  <c r="G61" i="5" s="1"/>
  <c r="C61" i="5"/>
  <c r="N60" i="5"/>
  <c r="G60" i="5" s="1"/>
  <c r="C60" i="5"/>
  <c r="N59" i="5"/>
  <c r="G59" i="5" s="1"/>
  <c r="C59" i="5"/>
  <c r="N58" i="5"/>
  <c r="G58" i="5"/>
  <c r="C58" i="5"/>
  <c r="N57" i="5"/>
  <c r="G57" i="5" s="1"/>
  <c r="C57" i="5"/>
  <c r="N56" i="5"/>
  <c r="G56" i="5"/>
  <c r="C56" i="5"/>
  <c r="N55" i="5"/>
  <c r="G55" i="5" s="1"/>
  <c r="C55" i="5"/>
  <c r="N54" i="5"/>
  <c r="G54" i="5" s="1"/>
  <c r="C54" i="5"/>
  <c r="N53" i="5"/>
  <c r="G53" i="5" s="1"/>
  <c r="C53" i="5"/>
  <c r="N52" i="5"/>
  <c r="G52" i="5" s="1"/>
  <c r="C52" i="5"/>
  <c r="N51" i="5"/>
  <c r="G51" i="5" s="1"/>
  <c r="C51" i="5"/>
  <c r="N50" i="5"/>
  <c r="G50" i="5"/>
  <c r="C50" i="5"/>
  <c r="N49" i="5"/>
  <c r="G49" i="5" s="1"/>
  <c r="C49" i="5"/>
  <c r="N48" i="5"/>
  <c r="G48" i="5" s="1"/>
  <c r="C48" i="5"/>
  <c r="N47" i="5"/>
  <c r="G47" i="5" s="1"/>
  <c r="C47" i="5"/>
  <c r="N46" i="5"/>
  <c r="G46" i="5"/>
  <c r="C46" i="5"/>
  <c r="N45" i="5"/>
  <c r="G45" i="5" s="1"/>
  <c r="C45" i="5"/>
  <c r="N44" i="5"/>
  <c r="G44" i="5"/>
  <c r="C44" i="5"/>
  <c r="N43" i="5"/>
  <c r="G43" i="5" s="1"/>
  <c r="C43" i="5"/>
  <c r="N42" i="5"/>
  <c r="G42" i="5" s="1"/>
  <c r="C42" i="5"/>
  <c r="N41" i="5"/>
  <c r="G41" i="5" s="1"/>
  <c r="C41" i="5"/>
  <c r="N40" i="5"/>
  <c r="G40" i="5" s="1"/>
  <c r="C40" i="5"/>
  <c r="N39" i="5"/>
  <c r="G39" i="5" s="1"/>
  <c r="C39" i="5"/>
  <c r="N38" i="5"/>
  <c r="G38" i="5"/>
  <c r="C38" i="5"/>
  <c r="N37" i="5"/>
  <c r="G37" i="5" s="1"/>
  <c r="C37" i="5"/>
  <c r="N36" i="5"/>
  <c r="G36" i="5" s="1"/>
  <c r="C36" i="5"/>
  <c r="N35" i="5"/>
  <c r="G35" i="5" s="1"/>
  <c r="C35" i="5"/>
  <c r="N34" i="5"/>
  <c r="G34" i="5"/>
  <c r="C34" i="5"/>
  <c r="N33" i="5"/>
  <c r="G33" i="5" s="1"/>
  <c r="C33" i="5"/>
  <c r="N32" i="5"/>
  <c r="G32" i="5" s="1"/>
  <c r="C32" i="5"/>
  <c r="N31" i="5"/>
  <c r="G31" i="5" s="1"/>
  <c r="C31" i="5"/>
  <c r="N30" i="5"/>
  <c r="G30" i="5" s="1"/>
  <c r="C30" i="5"/>
  <c r="N29" i="5"/>
  <c r="G29" i="5" s="1"/>
  <c r="C29" i="5"/>
  <c r="N28" i="5"/>
  <c r="G28" i="5" s="1"/>
  <c r="C28" i="5"/>
  <c r="N27" i="5"/>
  <c r="G27" i="5" s="1"/>
  <c r="C27" i="5"/>
  <c r="N26" i="5"/>
  <c r="G26" i="5"/>
  <c r="C26" i="5"/>
  <c r="N25" i="5"/>
  <c r="G25" i="5" s="1"/>
  <c r="C25" i="5"/>
  <c r="N24" i="5"/>
  <c r="G24" i="5" s="1"/>
  <c r="C24" i="5"/>
  <c r="L23" i="5"/>
  <c r="G23" i="5"/>
  <c r="C23" i="5"/>
  <c r="L22" i="5"/>
  <c r="G22" i="5"/>
  <c r="C22" i="5"/>
  <c r="L21" i="5"/>
  <c r="G21" i="5"/>
  <c r="C21" i="5"/>
  <c r="L20" i="5"/>
  <c r="G20" i="5"/>
  <c r="C20" i="5"/>
  <c r="L19" i="5"/>
  <c r="G19" i="5"/>
  <c r="C19" i="5"/>
  <c r="L18" i="5"/>
  <c r="G18" i="5"/>
  <c r="C18" i="5"/>
  <c r="L17" i="5"/>
  <c r="G17" i="5"/>
  <c r="C17" i="5"/>
  <c r="L16" i="5"/>
  <c r="G16" i="5"/>
  <c r="C16" i="5"/>
  <c r="L15" i="5"/>
  <c r="G15" i="5"/>
  <c r="C15" i="5"/>
  <c r="L14" i="5"/>
  <c r="G14" i="5"/>
  <c r="C14" i="5"/>
  <c r="L13" i="5"/>
  <c r="G13" i="5"/>
  <c r="C13" i="5"/>
  <c r="L12" i="5"/>
  <c r="G12" i="5"/>
  <c r="C12" i="5"/>
  <c r="L11" i="5"/>
  <c r="G11" i="5"/>
  <c r="C11" i="5"/>
  <c r="L10" i="5"/>
  <c r="G10" i="5"/>
  <c r="C10" i="5"/>
  <c r="L9" i="5"/>
  <c r="G9" i="5"/>
  <c r="C9" i="5"/>
  <c r="L8" i="5"/>
  <c r="G8" i="5"/>
  <c r="C8" i="5"/>
  <c r="L7" i="5"/>
  <c r="G7" i="5"/>
  <c r="C7" i="5"/>
  <c r="L6" i="5"/>
  <c r="G6" i="5"/>
  <c r="C6" i="5"/>
  <c r="G5" i="5"/>
  <c r="C5" i="5"/>
  <c r="G4" i="5"/>
  <c r="C4" i="5"/>
  <c r="G3" i="5"/>
  <c r="C3" i="5"/>
  <c r="C198" i="4"/>
  <c r="R198" i="4" s="1"/>
  <c r="S198" i="4" s="1"/>
  <c r="C200" i="4"/>
  <c r="R200" i="4" s="1"/>
  <c r="S200" i="4" s="1"/>
  <c r="C199" i="4"/>
  <c r="C197" i="4"/>
  <c r="R197" i="4" s="1"/>
  <c r="S197" i="4" s="1"/>
  <c r="C196" i="4"/>
  <c r="R196" i="4" s="1"/>
  <c r="S196" i="4" s="1"/>
  <c r="C195" i="4"/>
  <c r="R195" i="4" s="1"/>
  <c r="S195" i="4" s="1"/>
  <c r="C194" i="4"/>
  <c r="C193" i="4"/>
  <c r="C192" i="4"/>
  <c r="C191" i="4"/>
  <c r="C190" i="4"/>
  <c r="R190" i="4" s="1"/>
  <c r="S190" i="4" s="1"/>
  <c r="C189" i="4"/>
  <c r="R189" i="4" s="1"/>
  <c r="S189" i="4" s="1"/>
  <c r="C188" i="4"/>
  <c r="R188" i="4" s="1"/>
  <c r="S188" i="4" s="1"/>
  <c r="C187" i="4"/>
  <c r="R187" i="4" s="1"/>
  <c r="S187" i="4" s="1"/>
  <c r="C186" i="4"/>
  <c r="R186" i="4" s="1"/>
  <c r="S186" i="4" s="1"/>
  <c r="C185" i="4"/>
  <c r="C184" i="4"/>
  <c r="R184" i="4" s="1"/>
  <c r="S184" i="4" s="1"/>
  <c r="C183" i="4"/>
  <c r="R183" i="4" s="1"/>
  <c r="S183" i="4" s="1"/>
  <c r="C182" i="4"/>
  <c r="R182" i="4" s="1"/>
  <c r="S182" i="4" s="1"/>
  <c r="C181" i="4"/>
  <c r="C180" i="4"/>
  <c r="C179" i="4"/>
  <c r="R179" i="4" s="1"/>
  <c r="S179" i="4" s="1"/>
  <c r="C178" i="4"/>
  <c r="C177" i="4"/>
  <c r="R177" i="4" s="1"/>
  <c r="S177" i="4" s="1"/>
  <c r="C176" i="4"/>
  <c r="R176" i="4" s="1"/>
  <c r="S176" i="4" s="1"/>
  <c r="C175" i="4"/>
  <c r="R175" i="4" s="1"/>
  <c r="S175" i="4" s="1"/>
  <c r="C174" i="4"/>
  <c r="C173" i="4"/>
  <c r="C172" i="4"/>
  <c r="R172" i="4" s="1"/>
  <c r="S172" i="4" s="1"/>
  <c r="C171" i="4"/>
  <c r="R171" i="4" s="1"/>
  <c r="S171" i="4" s="1"/>
  <c r="C170" i="4"/>
  <c r="C169" i="4"/>
  <c r="R169" i="4" s="1"/>
  <c r="S169" i="4" s="1"/>
  <c r="C168" i="4"/>
  <c r="R168" i="4" s="1"/>
  <c r="S168" i="4" s="1"/>
  <c r="C167" i="4"/>
  <c r="C166" i="4"/>
  <c r="C165" i="4"/>
  <c r="R165" i="4" s="1"/>
  <c r="S165" i="4" s="1"/>
  <c r="C164" i="4"/>
  <c r="R164" i="4" s="1"/>
  <c r="S164" i="4" s="1"/>
  <c r="C163" i="4"/>
  <c r="R163" i="4" s="1"/>
  <c r="S163" i="4" s="1"/>
  <c r="C162" i="4"/>
  <c r="R162" i="4" s="1"/>
  <c r="S162" i="4" s="1"/>
  <c r="C161" i="4"/>
  <c r="R161" i="4" s="1"/>
  <c r="S161" i="4" s="1"/>
  <c r="C160" i="4"/>
  <c r="R160" i="4" s="1"/>
  <c r="S160" i="4" s="1"/>
  <c r="C159" i="4"/>
  <c r="R159" i="4" s="1"/>
  <c r="S159" i="4" s="1"/>
  <c r="C158" i="4"/>
  <c r="R158" i="4" s="1"/>
  <c r="S158" i="4" s="1"/>
  <c r="C157" i="4"/>
  <c r="R157" i="4" s="1"/>
  <c r="S157" i="4" s="1"/>
  <c r="C156" i="4"/>
  <c r="R166" i="4"/>
  <c r="S166" i="4" s="1"/>
  <c r="R167" i="4"/>
  <c r="S167" i="4" s="1"/>
  <c r="R170" i="4"/>
  <c r="S170" i="4" s="1"/>
  <c r="R173" i="4"/>
  <c r="S173" i="4" s="1"/>
  <c r="R174" i="4"/>
  <c r="S174" i="4" s="1"/>
  <c r="R178" i="4"/>
  <c r="S178" i="4" s="1"/>
  <c r="R180" i="4"/>
  <c r="S180" i="4" s="1"/>
  <c r="R181" i="4"/>
  <c r="S181" i="4" s="1"/>
  <c r="R185" i="4"/>
  <c r="S185" i="4" s="1"/>
  <c r="R191" i="4"/>
  <c r="S191" i="4" s="1"/>
  <c r="R192" i="4"/>
  <c r="S192" i="4" s="1"/>
  <c r="R193" i="4"/>
  <c r="S193" i="4" s="1"/>
  <c r="R194" i="4"/>
  <c r="S194" i="4" s="1"/>
  <c r="R199" i="4"/>
  <c r="S199" i="4" s="1"/>
  <c r="R156" i="4"/>
  <c r="S156" i="4" s="1"/>
  <c r="N155" i="4"/>
  <c r="G155" i="4" s="1"/>
  <c r="C155" i="4"/>
  <c r="R155" i="4" s="1"/>
  <c r="S155" i="4" s="1"/>
  <c r="N154" i="4"/>
  <c r="G154" i="4" s="1"/>
  <c r="C154" i="4"/>
  <c r="R154" i="4" s="1"/>
  <c r="S154" i="4" s="1"/>
  <c r="N153" i="4"/>
  <c r="G153" i="4" s="1"/>
  <c r="C153" i="4"/>
  <c r="R153" i="4" s="1"/>
  <c r="S153" i="4" s="1"/>
  <c r="N152" i="4"/>
  <c r="G152" i="4" s="1"/>
  <c r="C152" i="4"/>
  <c r="R152" i="4" s="1"/>
  <c r="S152" i="4" s="1"/>
  <c r="N151" i="4"/>
  <c r="G151" i="4" s="1"/>
  <c r="C151" i="4"/>
  <c r="R151" i="4" s="1"/>
  <c r="S151" i="4" s="1"/>
  <c r="N150" i="4"/>
  <c r="G150" i="4" s="1"/>
  <c r="C150" i="4"/>
  <c r="R150" i="4" s="1"/>
  <c r="S150" i="4" s="1"/>
  <c r="N149" i="4"/>
  <c r="G149" i="4" s="1"/>
  <c r="C149" i="4"/>
  <c r="R149" i="4" s="1"/>
  <c r="S149" i="4" s="1"/>
  <c r="N148" i="4"/>
  <c r="G148" i="4" s="1"/>
  <c r="C148" i="4"/>
  <c r="R148" i="4" s="1"/>
  <c r="S148" i="4" s="1"/>
  <c r="N147" i="4"/>
  <c r="G147" i="4" s="1"/>
  <c r="C147" i="4"/>
  <c r="R147" i="4" s="1"/>
  <c r="S147" i="4" s="1"/>
  <c r="N146" i="4"/>
  <c r="G146" i="4" s="1"/>
  <c r="C146" i="4"/>
  <c r="R146" i="4" s="1"/>
  <c r="S146" i="4" s="1"/>
  <c r="N145" i="4"/>
  <c r="G145" i="4" s="1"/>
  <c r="C145" i="4"/>
  <c r="R145" i="4" s="1"/>
  <c r="S145" i="4" s="1"/>
  <c r="N144" i="4"/>
  <c r="G144" i="4" s="1"/>
  <c r="C144" i="4"/>
  <c r="R144" i="4" s="1"/>
  <c r="S144" i="4" s="1"/>
  <c r="N143" i="4"/>
  <c r="G143" i="4" s="1"/>
  <c r="C143" i="4"/>
  <c r="R143" i="4" s="1"/>
  <c r="S143" i="4" s="1"/>
  <c r="N142" i="4"/>
  <c r="G142" i="4" s="1"/>
  <c r="C142" i="4"/>
  <c r="R142" i="4" s="1"/>
  <c r="S142" i="4" s="1"/>
  <c r="N141" i="4"/>
  <c r="G141" i="4" s="1"/>
  <c r="C141" i="4"/>
  <c r="R141" i="4" s="1"/>
  <c r="S141" i="4" s="1"/>
  <c r="N140" i="4"/>
  <c r="G140" i="4" s="1"/>
  <c r="C140" i="4"/>
  <c r="R140" i="4" s="1"/>
  <c r="S140" i="4" s="1"/>
  <c r="N139" i="4"/>
  <c r="G139" i="4" s="1"/>
  <c r="C139" i="4"/>
  <c r="R139" i="4" s="1"/>
  <c r="S139" i="4" s="1"/>
  <c r="N138" i="4"/>
  <c r="G138" i="4"/>
  <c r="C138" i="4"/>
  <c r="R138" i="4" s="1"/>
  <c r="S138" i="4" s="1"/>
  <c r="N137" i="4"/>
  <c r="G137" i="4" s="1"/>
  <c r="C137" i="4"/>
  <c r="R137" i="4" s="1"/>
  <c r="S137" i="4" s="1"/>
  <c r="N136" i="4"/>
  <c r="G136" i="4" s="1"/>
  <c r="C136" i="4"/>
  <c r="R136" i="4" s="1"/>
  <c r="S136" i="4" s="1"/>
  <c r="R135" i="4"/>
  <c r="S135" i="4" s="1"/>
  <c r="N135" i="4"/>
  <c r="G135" i="4" s="1"/>
  <c r="C135" i="4"/>
  <c r="N134" i="4"/>
  <c r="G134" i="4" s="1"/>
  <c r="C134" i="4"/>
  <c r="R134" i="4" s="1"/>
  <c r="S134" i="4" s="1"/>
  <c r="N133" i="4"/>
  <c r="G133" i="4"/>
  <c r="C133" i="4"/>
  <c r="R133" i="4" s="1"/>
  <c r="S133" i="4" s="1"/>
  <c r="N132" i="4"/>
  <c r="G132" i="4" s="1"/>
  <c r="C132" i="4"/>
  <c r="N131" i="4"/>
  <c r="G131" i="4" s="1"/>
  <c r="C131" i="4"/>
  <c r="N130" i="4"/>
  <c r="G130" i="4" s="1"/>
  <c r="C130" i="4"/>
  <c r="N129" i="4"/>
  <c r="G129" i="4" s="1"/>
  <c r="C129" i="4"/>
  <c r="N128" i="4"/>
  <c r="G128" i="4" s="1"/>
  <c r="C128" i="4"/>
  <c r="N127" i="4"/>
  <c r="G127" i="4" s="1"/>
  <c r="C127" i="4"/>
  <c r="N126" i="4"/>
  <c r="G126" i="4" s="1"/>
  <c r="C126" i="4"/>
  <c r="R126" i="4" s="1"/>
  <c r="S126" i="4" s="1"/>
  <c r="N125" i="4"/>
  <c r="G125" i="4" s="1"/>
  <c r="C125" i="4"/>
  <c r="N124" i="4"/>
  <c r="G124" i="4" s="1"/>
  <c r="C124" i="4"/>
  <c r="N123" i="4"/>
  <c r="G123" i="4" s="1"/>
  <c r="C123" i="4"/>
  <c r="N122" i="4"/>
  <c r="G122" i="4" s="1"/>
  <c r="C122" i="4"/>
  <c r="N121" i="4"/>
  <c r="G121" i="4" s="1"/>
  <c r="C121" i="4"/>
  <c r="R121" i="4" s="1"/>
  <c r="S121" i="4" s="1"/>
  <c r="N120" i="4"/>
  <c r="G120" i="4" s="1"/>
  <c r="C120" i="4"/>
  <c r="N119" i="4"/>
  <c r="G119" i="4" s="1"/>
  <c r="C119" i="4"/>
  <c r="N118" i="4"/>
  <c r="G118" i="4" s="1"/>
  <c r="C118" i="4"/>
  <c r="N117" i="4"/>
  <c r="G117" i="4" s="1"/>
  <c r="C117" i="4"/>
  <c r="N116" i="4"/>
  <c r="G116" i="4" s="1"/>
  <c r="C116" i="4"/>
  <c r="N115" i="4"/>
  <c r="G115" i="4" s="1"/>
  <c r="C115" i="4"/>
  <c r="N114" i="4"/>
  <c r="G114" i="4" s="1"/>
  <c r="C114" i="4"/>
  <c r="N113" i="4"/>
  <c r="G113" i="4" s="1"/>
  <c r="C113" i="4"/>
  <c r="N112" i="4"/>
  <c r="G112" i="4" s="1"/>
  <c r="C112" i="4"/>
  <c r="N111" i="4"/>
  <c r="G111" i="4" s="1"/>
  <c r="C111" i="4"/>
  <c r="N110" i="4"/>
  <c r="G110" i="4" s="1"/>
  <c r="C110" i="4"/>
  <c r="N109" i="4"/>
  <c r="G109" i="4" s="1"/>
  <c r="C109" i="4"/>
  <c r="N108" i="4"/>
  <c r="G108" i="4" s="1"/>
  <c r="C108" i="4"/>
  <c r="N107" i="4"/>
  <c r="G107" i="4" s="1"/>
  <c r="C107" i="4"/>
  <c r="N106" i="4"/>
  <c r="G106" i="4" s="1"/>
  <c r="C106" i="4"/>
  <c r="N105" i="4"/>
  <c r="G105" i="4" s="1"/>
  <c r="C105" i="4"/>
  <c r="N104" i="4"/>
  <c r="G104" i="4" s="1"/>
  <c r="C104" i="4"/>
  <c r="N103" i="4"/>
  <c r="G103" i="4" s="1"/>
  <c r="C103" i="4"/>
  <c r="N102" i="4"/>
  <c r="G102" i="4" s="1"/>
  <c r="C102" i="4"/>
  <c r="N101" i="4"/>
  <c r="G101" i="4" s="1"/>
  <c r="C101" i="4"/>
  <c r="N100" i="4"/>
  <c r="G100" i="4" s="1"/>
  <c r="C100" i="4"/>
  <c r="N99" i="4"/>
  <c r="G99" i="4" s="1"/>
  <c r="C99" i="4"/>
  <c r="N98" i="4"/>
  <c r="G98" i="4" s="1"/>
  <c r="C98" i="4"/>
  <c r="N97" i="4"/>
  <c r="G97" i="4" s="1"/>
  <c r="C97" i="4"/>
  <c r="N96" i="4"/>
  <c r="G96" i="4" s="1"/>
  <c r="C96" i="4"/>
  <c r="N95" i="4"/>
  <c r="G95" i="4" s="1"/>
  <c r="C95" i="4"/>
  <c r="N94" i="4"/>
  <c r="G94" i="4" s="1"/>
  <c r="C94" i="4"/>
  <c r="N93" i="4"/>
  <c r="G93" i="4" s="1"/>
  <c r="C93" i="4"/>
  <c r="N92" i="4"/>
  <c r="G92" i="4" s="1"/>
  <c r="C92" i="4"/>
  <c r="N91" i="4"/>
  <c r="G91" i="4" s="1"/>
  <c r="C91" i="4"/>
  <c r="N90" i="4"/>
  <c r="G90" i="4" s="1"/>
  <c r="C90" i="4"/>
  <c r="N89" i="4"/>
  <c r="G89" i="4" s="1"/>
  <c r="C89" i="4"/>
  <c r="N88" i="4"/>
  <c r="G88" i="4" s="1"/>
  <c r="C88" i="4"/>
  <c r="N87" i="4"/>
  <c r="G87" i="4" s="1"/>
  <c r="C87" i="4"/>
  <c r="N86" i="4"/>
  <c r="G86" i="4" s="1"/>
  <c r="C86" i="4"/>
  <c r="N85" i="4"/>
  <c r="G85" i="4" s="1"/>
  <c r="C85" i="4"/>
  <c r="N84" i="4"/>
  <c r="G84" i="4" s="1"/>
  <c r="C84" i="4"/>
  <c r="N83" i="4"/>
  <c r="G83" i="4" s="1"/>
  <c r="C83" i="4"/>
  <c r="N82" i="4"/>
  <c r="G82" i="4" s="1"/>
  <c r="C82" i="4"/>
  <c r="N81" i="4"/>
  <c r="G81" i="4" s="1"/>
  <c r="C81" i="4"/>
  <c r="N80" i="4"/>
  <c r="G80" i="4" s="1"/>
  <c r="C80" i="4"/>
  <c r="N79" i="4"/>
  <c r="G79" i="4" s="1"/>
  <c r="C79" i="4"/>
  <c r="N78" i="4"/>
  <c r="G78" i="4" s="1"/>
  <c r="C78" i="4"/>
  <c r="N77" i="4"/>
  <c r="G77" i="4" s="1"/>
  <c r="C77" i="4"/>
  <c r="N76" i="4"/>
  <c r="G76" i="4" s="1"/>
  <c r="C76" i="4"/>
  <c r="N75" i="4"/>
  <c r="G75" i="4" s="1"/>
  <c r="C75" i="4"/>
  <c r="N74" i="4"/>
  <c r="G74" i="4" s="1"/>
  <c r="C74" i="4"/>
  <c r="N73" i="4"/>
  <c r="G73" i="4" s="1"/>
  <c r="C73" i="4"/>
  <c r="N72" i="4"/>
  <c r="G72" i="4" s="1"/>
  <c r="C72" i="4"/>
  <c r="N71" i="4"/>
  <c r="G71" i="4" s="1"/>
  <c r="C71" i="4"/>
  <c r="N70" i="4"/>
  <c r="G70" i="4" s="1"/>
  <c r="C70" i="4"/>
  <c r="N69" i="4"/>
  <c r="G69" i="4" s="1"/>
  <c r="C69" i="4"/>
  <c r="N68" i="4"/>
  <c r="G68" i="4" s="1"/>
  <c r="C68" i="4"/>
  <c r="N67" i="4"/>
  <c r="G67" i="4" s="1"/>
  <c r="C67" i="4"/>
  <c r="N66" i="4"/>
  <c r="G66" i="4" s="1"/>
  <c r="C66" i="4"/>
  <c r="N65" i="4"/>
  <c r="G65" i="4" s="1"/>
  <c r="C65" i="4"/>
  <c r="N64" i="4"/>
  <c r="G64" i="4" s="1"/>
  <c r="C64" i="4"/>
  <c r="N63" i="4"/>
  <c r="G63" i="4" s="1"/>
  <c r="C63" i="4"/>
  <c r="N62" i="4"/>
  <c r="G62" i="4" s="1"/>
  <c r="C62" i="4"/>
  <c r="N61" i="4"/>
  <c r="G61" i="4" s="1"/>
  <c r="C61" i="4"/>
  <c r="N60" i="4"/>
  <c r="G60" i="4" s="1"/>
  <c r="C60" i="4"/>
  <c r="N59" i="4"/>
  <c r="G59" i="4" s="1"/>
  <c r="C59" i="4"/>
  <c r="N58" i="4"/>
  <c r="G58" i="4" s="1"/>
  <c r="C58" i="4"/>
  <c r="N57" i="4"/>
  <c r="G57" i="4" s="1"/>
  <c r="C57" i="4"/>
  <c r="N56" i="4"/>
  <c r="G56" i="4" s="1"/>
  <c r="C56" i="4"/>
  <c r="N55" i="4"/>
  <c r="G55" i="4" s="1"/>
  <c r="C55" i="4"/>
  <c r="N54" i="4"/>
  <c r="G54" i="4" s="1"/>
  <c r="C54" i="4"/>
  <c r="N53" i="4"/>
  <c r="G53" i="4" s="1"/>
  <c r="C53" i="4"/>
  <c r="N52" i="4"/>
  <c r="G52" i="4" s="1"/>
  <c r="C52" i="4"/>
  <c r="N51" i="4"/>
  <c r="G51" i="4" s="1"/>
  <c r="C51" i="4"/>
  <c r="N50" i="4"/>
  <c r="G50" i="4" s="1"/>
  <c r="C50" i="4"/>
  <c r="N49" i="4"/>
  <c r="G49" i="4" s="1"/>
  <c r="C49" i="4"/>
  <c r="N48" i="4"/>
  <c r="G48" i="4" s="1"/>
  <c r="C48" i="4"/>
  <c r="N47" i="4"/>
  <c r="G47" i="4" s="1"/>
  <c r="C47" i="4"/>
  <c r="N46" i="4"/>
  <c r="G46" i="4" s="1"/>
  <c r="C46" i="4"/>
  <c r="N45" i="4"/>
  <c r="G45" i="4" s="1"/>
  <c r="C45" i="4"/>
  <c r="N44" i="4"/>
  <c r="G44" i="4" s="1"/>
  <c r="C44" i="4"/>
  <c r="N43" i="4"/>
  <c r="G43" i="4" s="1"/>
  <c r="C43" i="4"/>
  <c r="N42" i="4"/>
  <c r="G42" i="4" s="1"/>
  <c r="C42" i="4"/>
  <c r="N41" i="4"/>
  <c r="G41" i="4" s="1"/>
  <c r="C41" i="4"/>
  <c r="N40" i="4"/>
  <c r="G40" i="4" s="1"/>
  <c r="C40" i="4"/>
  <c r="N39" i="4"/>
  <c r="G39" i="4" s="1"/>
  <c r="C39" i="4"/>
  <c r="N38" i="4"/>
  <c r="G38" i="4" s="1"/>
  <c r="C38" i="4"/>
  <c r="N37" i="4"/>
  <c r="G37" i="4" s="1"/>
  <c r="C37" i="4"/>
  <c r="N36" i="4"/>
  <c r="G36" i="4" s="1"/>
  <c r="C36" i="4"/>
  <c r="N35" i="4"/>
  <c r="G35" i="4" s="1"/>
  <c r="C35" i="4"/>
  <c r="N34" i="4"/>
  <c r="G34" i="4" s="1"/>
  <c r="C34" i="4"/>
  <c r="N33" i="4"/>
  <c r="G33" i="4" s="1"/>
  <c r="C33" i="4"/>
  <c r="N32" i="4"/>
  <c r="G32" i="4" s="1"/>
  <c r="C32" i="4"/>
  <c r="N31" i="4"/>
  <c r="G31" i="4" s="1"/>
  <c r="C31" i="4"/>
  <c r="N30" i="4"/>
  <c r="G30" i="4" s="1"/>
  <c r="C30" i="4"/>
  <c r="N29" i="4"/>
  <c r="G29" i="4" s="1"/>
  <c r="C29" i="4"/>
  <c r="N28" i="4"/>
  <c r="G28" i="4" s="1"/>
  <c r="C28" i="4"/>
  <c r="N27" i="4"/>
  <c r="G27" i="4" s="1"/>
  <c r="C27" i="4"/>
  <c r="N26" i="4"/>
  <c r="G26" i="4" s="1"/>
  <c r="C26" i="4"/>
  <c r="N25" i="4"/>
  <c r="G25" i="4" s="1"/>
  <c r="C25" i="4"/>
  <c r="N24" i="4"/>
  <c r="G24" i="4" s="1"/>
  <c r="C24" i="4"/>
  <c r="L23" i="4"/>
  <c r="G23" i="4"/>
  <c r="C23" i="4"/>
  <c r="L22" i="4"/>
  <c r="G22" i="4"/>
  <c r="C22" i="4"/>
  <c r="L21" i="4"/>
  <c r="G21" i="4"/>
  <c r="C21" i="4"/>
  <c r="L20" i="4"/>
  <c r="G20" i="4"/>
  <c r="C20" i="4"/>
  <c r="L19" i="4"/>
  <c r="G19" i="4"/>
  <c r="C19" i="4"/>
  <c r="L18" i="4"/>
  <c r="G18" i="4"/>
  <c r="C18" i="4"/>
  <c r="L17" i="4"/>
  <c r="G17" i="4"/>
  <c r="C17" i="4"/>
  <c r="L16" i="4"/>
  <c r="G16" i="4"/>
  <c r="C16" i="4"/>
  <c r="L15" i="4"/>
  <c r="G15" i="4"/>
  <c r="C15" i="4"/>
  <c r="L14" i="4"/>
  <c r="G14" i="4"/>
  <c r="C14" i="4"/>
  <c r="L13" i="4"/>
  <c r="G13" i="4"/>
  <c r="C13" i="4"/>
  <c r="L12" i="4"/>
  <c r="G12" i="4"/>
  <c r="C12" i="4"/>
  <c r="L11" i="4"/>
  <c r="G11" i="4"/>
  <c r="C11" i="4"/>
  <c r="L10" i="4"/>
  <c r="G10" i="4"/>
  <c r="C10" i="4"/>
  <c r="L9" i="4"/>
  <c r="G9" i="4"/>
  <c r="C9" i="4"/>
  <c r="L8" i="4"/>
  <c r="G8" i="4"/>
  <c r="C8" i="4"/>
  <c r="L7" i="4"/>
  <c r="G7" i="4"/>
  <c r="C7" i="4"/>
  <c r="L6" i="4"/>
  <c r="G6" i="4"/>
  <c r="C6" i="4"/>
  <c r="G5" i="4"/>
  <c r="C5" i="4"/>
  <c r="G4" i="4"/>
  <c r="C4" i="4"/>
  <c r="G3" i="4"/>
  <c r="C3" i="4"/>
  <c r="C126" i="3"/>
  <c r="R126" i="3"/>
  <c r="S126" i="3" s="1"/>
  <c r="R135" i="3"/>
  <c r="R136" i="3"/>
  <c r="R137" i="3"/>
  <c r="R138" i="3"/>
  <c r="R139" i="3"/>
  <c r="R140" i="3"/>
  <c r="R141" i="3"/>
  <c r="R142" i="3"/>
  <c r="R143" i="3"/>
  <c r="R144" i="3"/>
  <c r="R145" i="3"/>
  <c r="R146" i="3"/>
  <c r="R147" i="3"/>
  <c r="R148" i="3"/>
  <c r="R149" i="3"/>
  <c r="R150" i="3"/>
  <c r="R151" i="3"/>
  <c r="R152" i="3"/>
  <c r="R153" i="3"/>
  <c r="R154" i="3"/>
  <c r="R155" i="3"/>
  <c r="R121" i="3"/>
  <c r="R133" i="3"/>
  <c r="R134" i="3"/>
  <c r="C121" i="3"/>
  <c r="C153" i="3"/>
  <c r="C154" i="3"/>
  <c r="C155" i="3"/>
  <c r="C152" i="3"/>
  <c r="C150" i="3"/>
  <c r="S150" i="3" s="1"/>
  <c r="C151" i="3"/>
  <c r="C145" i="3"/>
  <c r="C146" i="3"/>
  <c r="C147" i="3"/>
  <c r="C148" i="3"/>
  <c r="C149" i="3"/>
  <c r="C134" i="3"/>
  <c r="C135" i="3"/>
  <c r="C136" i="3"/>
  <c r="C137" i="3"/>
  <c r="C138" i="3"/>
  <c r="C139" i="3"/>
  <c r="C140" i="3"/>
  <c r="C141" i="3"/>
  <c r="C142" i="3"/>
  <c r="C143" i="3"/>
  <c r="C144" i="3"/>
  <c r="C133" i="3"/>
  <c r="C132" i="3"/>
  <c r="C131" i="3"/>
  <c r="C130" i="3"/>
  <c r="C129" i="3"/>
  <c r="C128" i="3"/>
  <c r="C127" i="3"/>
  <c r="C125" i="3"/>
  <c r="C124" i="3"/>
  <c r="C123" i="3"/>
  <c r="C122" i="3"/>
  <c r="C120" i="3"/>
  <c r="C119" i="3"/>
  <c r="C118" i="3"/>
  <c r="C117" i="3"/>
  <c r="C116" i="3"/>
  <c r="C115" i="3"/>
  <c r="C114" i="3"/>
  <c r="C113" i="3"/>
  <c r="C112" i="3"/>
  <c r="C111" i="3"/>
  <c r="C110" i="3"/>
  <c r="C109" i="3"/>
  <c r="C108" i="3"/>
  <c r="C107" i="3"/>
  <c r="C106" i="3"/>
  <c r="C105" i="3"/>
  <c r="C104" i="3"/>
  <c r="C102" i="3"/>
  <c r="C103" i="3"/>
  <c r="C101" i="3"/>
  <c r="C100" i="3"/>
  <c r="C99" i="3"/>
  <c r="C98" i="3"/>
  <c r="C97" i="3"/>
  <c r="C96" i="3"/>
  <c r="C95" i="3"/>
  <c r="N94" i="3"/>
  <c r="G94" i="3" s="1"/>
  <c r="C94" i="3"/>
  <c r="N93" i="3"/>
  <c r="G93" i="3" s="1"/>
  <c r="C93" i="3"/>
  <c r="N92" i="3"/>
  <c r="G92" i="3"/>
  <c r="C92" i="3"/>
  <c r="N91" i="3"/>
  <c r="G91" i="3" s="1"/>
  <c r="C91" i="3"/>
  <c r="N90" i="3"/>
  <c r="G90" i="3"/>
  <c r="C90" i="3"/>
  <c r="N89" i="3"/>
  <c r="G89" i="3" s="1"/>
  <c r="C89" i="3"/>
  <c r="N88" i="3"/>
  <c r="G88" i="3"/>
  <c r="C88" i="3"/>
  <c r="N87" i="3"/>
  <c r="G87" i="3" s="1"/>
  <c r="C87" i="3"/>
  <c r="N86" i="3"/>
  <c r="G86" i="3"/>
  <c r="C86" i="3"/>
  <c r="N85" i="3"/>
  <c r="G85" i="3" s="1"/>
  <c r="C85" i="3"/>
  <c r="N84" i="3"/>
  <c r="G84" i="3"/>
  <c r="C84" i="3"/>
  <c r="N83" i="3"/>
  <c r="G83" i="3" s="1"/>
  <c r="C83" i="3"/>
  <c r="N82" i="3"/>
  <c r="G82" i="3"/>
  <c r="C82" i="3"/>
  <c r="N81" i="3"/>
  <c r="G81" i="3" s="1"/>
  <c r="C81" i="3"/>
  <c r="N80" i="3"/>
  <c r="G80" i="3"/>
  <c r="C80" i="3"/>
  <c r="N79" i="3"/>
  <c r="G79" i="3" s="1"/>
  <c r="C79" i="3"/>
  <c r="N78" i="3"/>
  <c r="G78" i="3"/>
  <c r="C78" i="3"/>
  <c r="N77" i="3"/>
  <c r="G77" i="3" s="1"/>
  <c r="C77" i="3"/>
  <c r="N76" i="3"/>
  <c r="G76" i="3"/>
  <c r="C76" i="3"/>
  <c r="N75" i="3"/>
  <c r="G75" i="3" s="1"/>
  <c r="C75" i="3"/>
  <c r="N74" i="3"/>
  <c r="G74" i="3"/>
  <c r="C74" i="3"/>
  <c r="N73" i="3"/>
  <c r="G73" i="3" s="1"/>
  <c r="C73" i="3"/>
  <c r="N72" i="3"/>
  <c r="G72" i="3"/>
  <c r="C72" i="3"/>
  <c r="N71" i="3"/>
  <c r="G71" i="3" s="1"/>
  <c r="C71" i="3"/>
  <c r="N70" i="3"/>
  <c r="G70" i="3"/>
  <c r="C70" i="3"/>
  <c r="N69" i="3"/>
  <c r="G69" i="3" s="1"/>
  <c r="C69" i="3"/>
  <c r="N68" i="3"/>
  <c r="G68" i="3"/>
  <c r="C68" i="3"/>
  <c r="N67" i="3"/>
  <c r="G67" i="3" s="1"/>
  <c r="C67" i="3"/>
  <c r="N66" i="3"/>
  <c r="G66" i="3"/>
  <c r="C66" i="3"/>
  <c r="N65" i="3"/>
  <c r="G65" i="3" s="1"/>
  <c r="C65" i="3"/>
  <c r="N64" i="3"/>
  <c r="G64" i="3"/>
  <c r="C64" i="3"/>
  <c r="N63" i="3"/>
  <c r="G63" i="3" s="1"/>
  <c r="C63" i="3"/>
  <c r="N62" i="3"/>
  <c r="G62" i="3"/>
  <c r="C62" i="3"/>
  <c r="N61" i="3"/>
  <c r="G61" i="3" s="1"/>
  <c r="C61" i="3"/>
  <c r="N60" i="3"/>
  <c r="G60" i="3"/>
  <c r="C60" i="3"/>
  <c r="N59" i="3"/>
  <c r="G59" i="3" s="1"/>
  <c r="C59" i="3"/>
  <c r="N58" i="3"/>
  <c r="G58" i="3"/>
  <c r="C58" i="3"/>
  <c r="N57" i="3"/>
  <c r="G57" i="3" s="1"/>
  <c r="C57" i="3"/>
  <c r="N56" i="3"/>
  <c r="G56" i="3"/>
  <c r="C56" i="3"/>
  <c r="N55" i="3"/>
  <c r="G55" i="3" s="1"/>
  <c r="C55" i="3"/>
  <c r="N54" i="3"/>
  <c r="G54" i="3"/>
  <c r="C54" i="3"/>
  <c r="N53" i="3"/>
  <c r="G53" i="3" s="1"/>
  <c r="C53" i="3"/>
  <c r="N52" i="3"/>
  <c r="G52" i="3"/>
  <c r="C52" i="3"/>
  <c r="N51" i="3"/>
  <c r="G51" i="3" s="1"/>
  <c r="C51" i="3"/>
  <c r="N50" i="3"/>
  <c r="G50" i="3"/>
  <c r="C50" i="3"/>
  <c r="N49" i="3"/>
  <c r="G49" i="3" s="1"/>
  <c r="C49" i="3"/>
  <c r="N48" i="3"/>
  <c r="G48" i="3"/>
  <c r="C48" i="3"/>
  <c r="N47" i="3"/>
  <c r="G47" i="3" s="1"/>
  <c r="C47" i="3"/>
  <c r="N46" i="3"/>
  <c r="G46" i="3"/>
  <c r="C46" i="3"/>
  <c r="N45" i="3"/>
  <c r="G45" i="3" s="1"/>
  <c r="C45" i="3"/>
  <c r="N44" i="3"/>
  <c r="G44" i="3"/>
  <c r="C44" i="3"/>
  <c r="N43" i="3"/>
  <c r="G43" i="3" s="1"/>
  <c r="C43" i="3"/>
  <c r="N42" i="3"/>
  <c r="G42" i="3"/>
  <c r="C42" i="3"/>
  <c r="N41" i="3"/>
  <c r="G41" i="3" s="1"/>
  <c r="C41" i="3"/>
  <c r="N40" i="3"/>
  <c r="G40" i="3"/>
  <c r="C40" i="3"/>
  <c r="N39" i="3"/>
  <c r="G39" i="3" s="1"/>
  <c r="C39" i="3"/>
  <c r="N38" i="3"/>
  <c r="G38" i="3"/>
  <c r="C38" i="3"/>
  <c r="N37" i="3"/>
  <c r="G37" i="3" s="1"/>
  <c r="C37" i="3"/>
  <c r="N36" i="3"/>
  <c r="G36" i="3"/>
  <c r="C36" i="3"/>
  <c r="N35" i="3"/>
  <c r="G35" i="3" s="1"/>
  <c r="C35" i="3"/>
  <c r="N34" i="3"/>
  <c r="G34" i="3"/>
  <c r="C34" i="3"/>
  <c r="N33" i="3"/>
  <c r="G33" i="3" s="1"/>
  <c r="C33" i="3"/>
  <c r="N32" i="3"/>
  <c r="G32" i="3"/>
  <c r="C32" i="3"/>
  <c r="N31" i="3"/>
  <c r="G31" i="3" s="1"/>
  <c r="C31" i="3"/>
  <c r="N30" i="3"/>
  <c r="G30" i="3"/>
  <c r="C30" i="3"/>
  <c r="N29" i="3"/>
  <c r="G29" i="3" s="1"/>
  <c r="C29" i="3"/>
  <c r="N28" i="3"/>
  <c r="G28" i="3"/>
  <c r="C28" i="3"/>
  <c r="N27" i="3"/>
  <c r="G27" i="3" s="1"/>
  <c r="C27" i="3"/>
  <c r="N26" i="3"/>
  <c r="G26" i="3"/>
  <c r="C26" i="3"/>
  <c r="N25" i="3"/>
  <c r="G25" i="3" s="1"/>
  <c r="C25" i="3"/>
  <c r="N24" i="3"/>
  <c r="G24" i="3"/>
  <c r="C24" i="3"/>
  <c r="L23" i="3"/>
  <c r="G23" i="3"/>
  <c r="C23" i="3"/>
  <c r="L22" i="3"/>
  <c r="G22" i="3"/>
  <c r="C22" i="3"/>
  <c r="L21" i="3"/>
  <c r="G21" i="3"/>
  <c r="C21" i="3"/>
  <c r="L20" i="3"/>
  <c r="G20" i="3"/>
  <c r="C20" i="3"/>
  <c r="L19" i="3"/>
  <c r="G19" i="3"/>
  <c r="C19" i="3"/>
  <c r="L18" i="3"/>
  <c r="G18" i="3"/>
  <c r="C18" i="3"/>
  <c r="L17" i="3"/>
  <c r="G17" i="3"/>
  <c r="C17" i="3"/>
  <c r="L16" i="3"/>
  <c r="G16" i="3"/>
  <c r="C16" i="3"/>
  <c r="L15" i="3"/>
  <c r="G15" i="3"/>
  <c r="C15" i="3"/>
  <c r="L14" i="3"/>
  <c r="G14" i="3"/>
  <c r="C14" i="3"/>
  <c r="L13" i="3"/>
  <c r="G13" i="3"/>
  <c r="C13" i="3"/>
  <c r="L12" i="3"/>
  <c r="G12" i="3"/>
  <c r="C12" i="3"/>
  <c r="L11" i="3"/>
  <c r="G11" i="3"/>
  <c r="C11" i="3"/>
  <c r="L10" i="3"/>
  <c r="G10" i="3"/>
  <c r="C10" i="3"/>
  <c r="L9" i="3"/>
  <c r="G9" i="3"/>
  <c r="C9" i="3"/>
  <c r="L8" i="3"/>
  <c r="G8" i="3"/>
  <c r="C8" i="3"/>
  <c r="L7" i="3"/>
  <c r="G7" i="3"/>
  <c r="C7" i="3"/>
  <c r="L6" i="3"/>
  <c r="G6" i="3"/>
  <c r="C6" i="3"/>
  <c r="G5" i="3"/>
  <c r="C5" i="3"/>
  <c r="G4" i="3"/>
  <c r="C4" i="3"/>
  <c r="G3" i="3"/>
  <c r="C3" i="3"/>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4" i="2"/>
  <c r="C55"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N83" i="2"/>
  <c r="G83" i="2" s="1"/>
  <c r="L23" i="2"/>
  <c r="G23" i="2"/>
  <c r="C23" i="2"/>
  <c r="L22" i="2"/>
  <c r="G22" i="2"/>
  <c r="C22" i="2"/>
  <c r="L21" i="2"/>
  <c r="G21" i="2"/>
  <c r="C21" i="2"/>
  <c r="L20" i="2"/>
  <c r="G20" i="2"/>
  <c r="C20" i="2"/>
  <c r="L19" i="2"/>
  <c r="G19" i="2"/>
  <c r="C19" i="2"/>
  <c r="L18" i="2"/>
  <c r="G18" i="2"/>
  <c r="C18" i="2"/>
  <c r="L17" i="2"/>
  <c r="G17" i="2"/>
  <c r="C17" i="2"/>
  <c r="L16" i="2"/>
  <c r="G16" i="2"/>
  <c r="C16" i="2"/>
  <c r="L15" i="2"/>
  <c r="G15" i="2"/>
  <c r="C15" i="2"/>
  <c r="L14" i="2"/>
  <c r="G14" i="2"/>
  <c r="C14" i="2"/>
  <c r="L13" i="2"/>
  <c r="G13" i="2"/>
  <c r="C13" i="2"/>
  <c r="L12" i="2"/>
  <c r="G12" i="2"/>
  <c r="C12" i="2"/>
  <c r="L11" i="2"/>
  <c r="G11" i="2"/>
  <c r="C11" i="2"/>
  <c r="L10" i="2"/>
  <c r="G10" i="2"/>
  <c r="C10" i="2"/>
  <c r="L9" i="2"/>
  <c r="G9" i="2"/>
  <c r="C9" i="2"/>
  <c r="L8" i="2"/>
  <c r="G8" i="2"/>
  <c r="C8" i="2"/>
  <c r="L7" i="2"/>
  <c r="G7" i="2"/>
  <c r="C7" i="2"/>
  <c r="L6" i="2"/>
  <c r="G6" i="2"/>
  <c r="C6" i="2"/>
  <c r="G5" i="2"/>
  <c r="C5" i="2"/>
  <c r="G4" i="2"/>
  <c r="C4" i="2"/>
  <c r="G3" i="2"/>
  <c r="C3" i="2"/>
  <c r="C23" i="1"/>
  <c r="C22" i="1"/>
  <c r="C21" i="1"/>
  <c r="C20" i="1"/>
  <c r="C19" i="1"/>
  <c r="C18" i="1"/>
  <c r="C17" i="1"/>
  <c r="C16" i="1"/>
  <c r="C15" i="1"/>
  <c r="C14" i="1"/>
  <c r="C13" i="1"/>
  <c r="C12" i="1"/>
  <c r="C11" i="1"/>
  <c r="C10" i="1"/>
  <c r="C9" i="1"/>
  <c r="C8" i="1"/>
  <c r="C7" i="1"/>
  <c r="C6" i="1"/>
  <c r="C5" i="1"/>
  <c r="C4" i="1"/>
  <c r="C3" i="1"/>
  <c r="C249" i="7"/>
  <c r="R249" i="7" s="1"/>
  <c r="S249" i="7" s="1"/>
  <c r="C248" i="7"/>
  <c r="R248" i="7" s="1"/>
  <c r="S248" i="7" s="1"/>
  <c r="C243" i="7"/>
  <c r="R243" i="7" s="1"/>
  <c r="S243" i="7" s="1"/>
  <c r="C241" i="7"/>
  <c r="N239" i="7"/>
  <c r="G239" i="7" s="1"/>
  <c r="N240" i="7"/>
  <c r="G240" i="7" s="1"/>
  <c r="N241" i="7"/>
  <c r="G241" i="7" s="1"/>
  <c r="N242" i="7"/>
  <c r="G242" i="7" s="1"/>
  <c r="N243" i="7"/>
  <c r="G243" i="7" s="1"/>
  <c r="N244" i="7"/>
  <c r="G244" i="7" s="1"/>
  <c r="N245" i="7"/>
  <c r="G245" i="7" s="1"/>
  <c r="N246" i="7"/>
  <c r="G246" i="7" s="1"/>
  <c r="N247" i="7"/>
  <c r="G247" i="7" s="1"/>
  <c r="N248" i="7"/>
  <c r="G248" i="7" s="1"/>
  <c r="N249" i="7"/>
  <c r="G249" i="7" s="1"/>
  <c r="N250" i="7"/>
  <c r="G250" i="7" s="1"/>
  <c r="N251" i="7"/>
  <c r="G251" i="7" s="1"/>
  <c r="N252" i="7"/>
  <c r="G252" i="7" s="1"/>
  <c r="N253" i="7"/>
  <c r="G253" i="7" s="1"/>
  <c r="C222" i="6"/>
  <c r="C221" i="6"/>
  <c r="C220" i="6"/>
  <c r="C219" i="6"/>
  <c r="C218" i="6"/>
  <c r="C217" i="6"/>
  <c r="C216" i="6"/>
  <c r="C213" i="6"/>
  <c r="N211" i="6"/>
  <c r="G211" i="6" s="1"/>
  <c r="N212" i="6"/>
  <c r="G212" i="6" s="1"/>
  <c r="N213" i="6"/>
  <c r="G213" i="6" s="1"/>
  <c r="N214" i="6"/>
  <c r="G214" i="6" s="1"/>
  <c r="N215" i="6"/>
  <c r="G215" i="6" s="1"/>
  <c r="N216" i="6"/>
  <c r="G216" i="6" s="1"/>
  <c r="N217" i="6"/>
  <c r="G217" i="6" s="1"/>
  <c r="N218" i="6"/>
  <c r="G218" i="6" s="1"/>
  <c r="N219" i="6"/>
  <c r="G219" i="6" s="1"/>
  <c r="N220" i="6"/>
  <c r="G220" i="6" s="1"/>
  <c r="N221" i="6"/>
  <c r="G221" i="6" s="1"/>
  <c r="N222" i="6"/>
  <c r="G222" i="6" s="1"/>
  <c r="N223" i="6"/>
  <c r="G223" i="6" s="1"/>
  <c r="N224" i="6"/>
  <c r="G224" i="6" s="1"/>
  <c r="N225" i="6"/>
  <c r="G225" i="6" s="1"/>
  <c r="N226" i="6"/>
  <c r="G226" i="6" s="1"/>
  <c r="N227" i="6"/>
  <c r="G227" i="6" s="1"/>
  <c r="N228" i="6"/>
  <c r="G228" i="6" s="1"/>
  <c r="N229" i="6"/>
  <c r="G229" i="6" s="1"/>
  <c r="N230" i="6"/>
  <c r="G230" i="6" s="1"/>
  <c r="N231" i="6"/>
  <c r="G231" i="6" s="1"/>
  <c r="N232" i="6"/>
  <c r="G232" i="6" s="1"/>
  <c r="N233" i="6"/>
  <c r="G233" i="6" s="1"/>
  <c r="N234" i="6"/>
  <c r="G234" i="6" s="1"/>
  <c r="N235" i="6"/>
  <c r="G235" i="6" s="1"/>
  <c r="N236" i="6"/>
  <c r="G236" i="6" s="1"/>
  <c r="N237" i="6"/>
  <c r="G237" i="6" s="1"/>
  <c r="N238" i="6"/>
  <c r="G238" i="6" s="1"/>
  <c r="N201" i="5"/>
  <c r="G201" i="5" s="1"/>
  <c r="N202" i="5"/>
  <c r="G202" i="5" s="1"/>
  <c r="N203" i="5"/>
  <c r="G203" i="5" s="1"/>
  <c r="N204" i="5"/>
  <c r="G204" i="5" s="1"/>
  <c r="N205" i="5"/>
  <c r="G205" i="5" s="1"/>
  <c r="N206" i="5"/>
  <c r="G206" i="5" s="1"/>
  <c r="N207" i="5"/>
  <c r="G207" i="5" s="1"/>
  <c r="N208" i="5"/>
  <c r="G208" i="5" s="1"/>
  <c r="N209" i="5"/>
  <c r="G209" i="5" s="1"/>
  <c r="N210" i="5"/>
  <c r="G210" i="5" s="1"/>
  <c r="G175" i="4"/>
  <c r="N156" i="4"/>
  <c r="G156" i="4" s="1"/>
  <c r="N157" i="4"/>
  <c r="G157" i="4" s="1"/>
  <c r="N158" i="4"/>
  <c r="G158" i="4" s="1"/>
  <c r="N159" i="4"/>
  <c r="G159" i="4" s="1"/>
  <c r="N160" i="4"/>
  <c r="G160" i="4" s="1"/>
  <c r="N161" i="4"/>
  <c r="G161" i="4" s="1"/>
  <c r="N162" i="4"/>
  <c r="G162" i="4" s="1"/>
  <c r="N163" i="4"/>
  <c r="G163" i="4" s="1"/>
  <c r="N164" i="4"/>
  <c r="G164" i="4" s="1"/>
  <c r="N165" i="4"/>
  <c r="G165" i="4" s="1"/>
  <c r="N166" i="4"/>
  <c r="G166" i="4" s="1"/>
  <c r="N167" i="4"/>
  <c r="G167" i="4" s="1"/>
  <c r="N168" i="4"/>
  <c r="G168" i="4" s="1"/>
  <c r="N169" i="4"/>
  <c r="G169" i="4" s="1"/>
  <c r="N170" i="4"/>
  <c r="G170" i="4" s="1"/>
  <c r="N171" i="4"/>
  <c r="G171" i="4" s="1"/>
  <c r="N172" i="4"/>
  <c r="G172" i="4" s="1"/>
  <c r="N173" i="4"/>
  <c r="G173" i="4" s="1"/>
  <c r="N174" i="4"/>
  <c r="G174" i="4" s="1"/>
  <c r="N175" i="4"/>
  <c r="N176" i="4"/>
  <c r="G176" i="4" s="1"/>
  <c r="N177" i="4"/>
  <c r="G177" i="4" s="1"/>
  <c r="N178" i="4"/>
  <c r="G178" i="4" s="1"/>
  <c r="N179" i="4"/>
  <c r="G179" i="4" s="1"/>
  <c r="N180" i="4"/>
  <c r="G180" i="4" s="1"/>
  <c r="N181" i="4"/>
  <c r="G181" i="4" s="1"/>
  <c r="N182" i="4"/>
  <c r="G182" i="4" s="1"/>
  <c r="N183" i="4"/>
  <c r="G183" i="4" s="1"/>
  <c r="N184" i="4"/>
  <c r="G184" i="4" s="1"/>
  <c r="N185" i="4"/>
  <c r="G185" i="4" s="1"/>
  <c r="N186" i="4"/>
  <c r="G186" i="4" s="1"/>
  <c r="N187" i="4"/>
  <c r="G187" i="4" s="1"/>
  <c r="N188" i="4"/>
  <c r="G188" i="4" s="1"/>
  <c r="N189" i="4"/>
  <c r="G189" i="4" s="1"/>
  <c r="N190" i="4"/>
  <c r="G190" i="4" s="1"/>
  <c r="N191" i="4"/>
  <c r="G191" i="4" s="1"/>
  <c r="N192" i="4"/>
  <c r="G192" i="4" s="1"/>
  <c r="N193" i="4"/>
  <c r="G193" i="4" s="1"/>
  <c r="N194" i="4"/>
  <c r="G194" i="4" s="1"/>
  <c r="N195" i="4"/>
  <c r="G195" i="4" s="1"/>
  <c r="N196" i="4"/>
  <c r="G196" i="4" s="1"/>
  <c r="N197" i="4"/>
  <c r="G197" i="4" s="1"/>
  <c r="N198" i="4"/>
  <c r="G198" i="4" s="1"/>
  <c r="N199" i="4"/>
  <c r="G199" i="4" s="1"/>
  <c r="N200" i="4"/>
  <c r="G200" i="4" s="1"/>
  <c r="N155" i="3"/>
  <c r="G155" i="3" s="1"/>
  <c r="N107" i="3"/>
  <c r="G107" i="3" s="1"/>
  <c r="N108" i="3"/>
  <c r="G108" i="3" s="1"/>
  <c r="N109" i="3"/>
  <c r="G109" i="3" s="1"/>
  <c r="N110" i="3"/>
  <c r="G110" i="3" s="1"/>
  <c r="N111" i="3"/>
  <c r="G111" i="3" s="1"/>
  <c r="N112" i="3"/>
  <c r="G112" i="3" s="1"/>
  <c r="N113" i="3"/>
  <c r="G113" i="3" s="1"/>
  <c r="N114" i="3"/>
  <c r="G114" i="3" s="1"/>
  <c r="N115" i="3"/>
  <c r="G115" i="3" s="1"/>
  <c r="N116" i="3"/>
  <c r="G116" i="3" s="1"/>
  <c r="N117" i="3"/>
  <c r="G117" i="3" s="1"/>
  <c r="N118" i="3"/>
  <c r="G118" i="3" s="1"/>
  <c r="N119" i="3"/>
  <c r="G119" i="3" s="1"/>
  <c r="N120" i="3"/>
  <c r="G120" i="3" s="1"/>
  <c r="N121" i="3"/>
  <c r="G121" i="3" s="1"/>
  <c r="N122" i="3"/>
  <c r="G122" i="3" s="1"/>
  <c r="N123" i="3"/>
  <c r="G123" i="3" s="1"/>
  <c r="N124" i="3"/>
  <c r="G124" i="3" s="1"/>
  <c r="N125" i="3"/>
  <c r="G125" i="3" s="1"/>
  <c r="N126" i="3"/>
  <c r="G126" i="3" s="1"/>
  <c r="N127" i="3"/>
  <c r="G127" i="3" s="1"/>
  <c r="N128" i="3"/>
  <c r="G128" i="3" s="1"/>
  <c r="N129" i="3"/>
  <c r="G129" i="3" s="1"/>
  <c r="N130" i="3"/>
  <c r="G130" i="3" s="1"/>
  <c r="N131" i="3"/>
  <c r="G131" i="3" s="1"/>
  <c r="N132" i="3"/>
  <c r="G132" i="3" s="1"/>
  <c r="N133" i="3"/>
  <c r="G133" i="3" s="1"/>
  <c r="N134" i="3"/>
  <c r="G134" i="3" s="1"/>
  <c r="N135" i="3"/>
  <c r="G135" i="3" s="1"/>
  <c r="N136" i="3"/>
  <c r="G136" i="3" s="1"/>
  <c r="N137" i="3"/>
  <c r="G137" i="3" s="1"/>
  <c r="N138" i="3"/>
  <c r="G138" i="3" s="1"/>
  <c r="N139" i="3"/>
  <c r="G139" i="3" s="1"/>
  <c r="N140" i="3"/>
  <c r="G140" i="3" s="1"/>
  <c r="N141" i="3"/>
  <c r="G141" i="3" s="1"/>
  <c r="N142" i="3"/>
  <c r="G142" i="3" s="1"/>
  <c r="N143" i="3"/>
  <c r="G143" i="3" s="1"/>
  <c r="N144" i="3"/>
  <c r="G144" i="3" s="1"/>
  <c r="N145" i="3"/>
  <c r="G145" i="3" s="1"/>
  <c r="N146" i="3"/>
  <c r="G146" i="3" s="1"/>
  <c r="N147" i="3"/>
  <c r="G147" i="3" s="1"/>
  <c r="N148" i="3"/>
  <c r="G148" i="3" s="1"/>
  <c r="N149" i="3"/>
  <c r="G149" i="3" s="1"/>
  <c r="N150" i="3"/>
  <c r="G150" i="3" s="1"/>
  <c r="N151" i="3"/>
  <c r="G151" i="3" s="1"/>
  <c r="N152" i="3"/>
  <c r="G152" i="3" s="1"/>
  <c r="N153" i="3"/>
  <c r="G153" i="3" s="1"/>
  <c r="N154" i="3"/>
  <c r="G154" i="3" s="1"/>
  <c r="N106" i="3"/>
  <c r="G106" i="3" s="1"/>
  <c r="S121" i="3" l="1"/>
  <c r="S149" i="3"/>
  <c r="S145" i="3"/>
  <c r="S148" i="3"/>
  <c r="S134" i="3"/>
  <c r="S143" i="3"/>
  <c r="S137" i="3"/>
  <c r="S147" i="3"/>
  <c r="S135" i="3"/>
  <c r="S153" i="3"/>
  <c r="S140" i="3"/>
  <c r="S146" i="3"/>
  <c r="S155" i="3"/>
  <c r="S136" i="3"/>
  <c r="S154" i="3"/>
  <c r="S141" i="3"/>
  <c r="S152" i="3"/>
  <c r="S151" i="3"/>
  <c r="S139" i="3"/>
  <c r="S144" i="3"/>
  <c r="S138" i="3"/>
  <c r="S142" i="3"/>
  <c r="S133" i="3"/>
  <c r="N105" i="3"/>
  <c r="G105" i="3" s="1"/>
  <c r="N104" i="3"/>
  <c r="G104" i="3" s="1"/>
  <c r="N103" i="3"/>
  <c r="G103" i="3" s="1"/>
  <c r="N102" i="3"/>
  <c r="G102" i="3" s="1"/>
  <c r="N101" i="3"/>
  <c r="G101" i="3" s="1"/>
  <c r="N100" i="3"/>
  <c r="G100" i="3" s="1"/>
  <c r="N99" i="3"/>
  <c r="G99" i="3" s="1"/>
  <c r="N98" i="3"/>
  <c r="G98" i="3" s="1"/>
  <c r="N97" i="3"/>
  <c r="G97" i="3" s="1"/>
  <c r="N96" i="3"/>
  <c r="G96" i="3" s="1"/>
  <c r="N95" i="3"/>
  <c r="G95" i="3" s="1"/>
  <c r="N25" i="2"/>
  <c r="G25" i="2" s="1"/>
  <c r="N26" i="2"/>
  <c r="G26" i="2" s="1"/>
  <c r="N27" i="2"/>
  <c r="G27" i="2" s="1"/>
  <c r="N28" i="2"/>
  <c r="G28" i="2" s="1"/>
  <c r="N29" i="2"/>
  <c r="G29" i="2" s="1"/>
  <c r="N30" i="2"/>
  <c r="G30" i="2" s="1"/>
  <c r="N31" i="2"/>
  <c r="G31" i="2" s="1"/>
  <c r="N32" i="2"/>
  <c r="G32" i="2" s="1"/>
  <c r="N33" i="2"/>
  <c r="G33" i="2" s="1"/>
  <c r="N34" i="2"/>
  <c r="G34" i="2" s="1"/>
  <c r="N35" i="2"/>
  <c r="G35" i="2" s="1"/>
  <c r="N36" i="2"/>
  <c r="G36" i="2" s="1"/>
  <c r="N37" i="2"/>
  <c r="G37" i="2" s="1"/>
  <c r="N38" i="2"/>
  <c r="G38" i="2" s="1"/>
  <c r="N39" i="2"/>
  <c r="G39" i="2" s="1"/>
  <c r="N40" i="2"/>
  <c r="G40" i="2" s="1"/>
  <c r="N41" i="2"/>
  <c r="G41" i="2" s="1"/>
  <c r="N42" i="2"/>
  <c r="G42" i="2" s="1"/>
  <c r="N43" i="2"/>
  <c r="G43" i="2" s="1"/>
  <c r="N44" i="2"/>
  <c r="G44" i="2" s="1"/>
  <c r="N45" i="2"/>
  <c r="G45" i="2" s="1"/>
  <c r="N46" i="2"/>
  <c r="G46" i="2" s="1"/>
  <c r="N47" i="2"/>
  <c r="G47" i="2" s="1"/>
  <c r="N48" i="2"/>
  <c r="G48" i="2" s="1"/>
  <c r="N49" i="2"/>
  <c r="G49" i="2" s="1"/>
  <c r="N50" i="2"/>
  <c r="G50" i="2" s="1"/>
  <c r="N51" i="2"/>
  <c r="G51" i="2" s="1"/>
  <c r="N52" i="2"/>
  <c r="G52" i="2" s="1"/>
  <c r="N53" i="2"/>
  <c r="G53" i="2" s="1"/>
  <c r="N54" i="2"/>
  <c r="G54" i="2" s="1"/>
  <c r="N55" i="2"/>
  <c r="G55" i="2" s="1"/>
  <c r="N56" i="2"/>
  <c r="G56" i="2" s="1"/>
  <c r="N57" i="2"/>
  <c r="G57" i="2" s="1"/>
  <c r="N58" i="2"/>
  <c r="G58" i="2" s="1"/>
  <c r="N59" i="2"/>
  <c r="G59" i="2" s="1"/>
  <c r="N60" i="2"/>
  <c r="G60" i="2" s="1"/>
  <c r="N61" i="2"/>
  <c r="G61" i="2" s="1"/>
  <c r="N62" i="2"/>
  <c r="G62" i="2" s="1"/>
  <c r="N63" i="2"/>
  <c r="G63" i="2" s="1"/>
  <c r="N64" i="2"/>
  <c r="G64" i="2" s="1"/>
  <c r="N65" i="2"/>
  <c r="G65" i="2" s="1"/>
  <c r="N66" i="2"/>
  <c r="G66" i="2" s="1"/>
  <c r="N67" i="2"/>
  <c r="G67" i="2" s="1"/>
  <c r="N68" i="2"/>
  <c r="G68" i="2" s="1"/>
  <c r="N69" i="2"/>
  <c r="G69" i="2" s="1"/>
  <c r="N70" i="2"/>
  <c r="G70" i="2" s="1"/>
  <c r="N71" i="2"/>
  <c r="G71" i="2" s="1"/>
  <c r="N72" i="2"/>
  <c r="G72" i="2" s="1"/>
  <c r="N73" i="2"/>
  <c r="G73" i="2" s="1"/>
  <c r="N74" i="2"/>
  <c r="G74" i="2" s="1"/>
  <c r="N75" i="2"/>
  <c r="G75" i="2" s="1"/>
  <c r="N76" i="2"/>
  <c r="G76" i="2" s="1"/>
  <c r="N77" i="2"/>
  <c r="G77" i="2" s="1"/>
  <c r="N78" i="2"/>
  <c r="G78" i="2" s="1"/>
  <c r="N79" i="2"/>
  <c r="G79" i="2" s="1"/>
  <c r="N80" i="2"/>
  <c r="G80" i="2" s="1"/>
  <c r="N81" i="2"/>
  <c r="G81" i="2" s="1"/>
  <c r="N82" i="2"/>
  <c r="G82" i="2" s="1"/>
  <c r="N84" i="2"/>
  <c r="G84" i="2" s="1"/>
  <c r="N85" i="2"/>
  <c r="G85" i="2" s="1"/>
  <c r="N86" i="2"/>
  <c r="G86" i="2" s="1"/>
  <c r="N87" i="2"/>
  <c r="G87" i="2" s="1"/>
  <c r="N88" i="2"/>
  <c r="G88" i="2" s="1"/>
  <c r="N89" i="2"/>
  <c r="G89" i="2" s="1"/>
  <c r="N90" i="2"/>
  <c r="G90" i="2" s="1"/>
  <c r="N91" i="2"/>
  <c r="G91" i="2" s="1"/>
  <c r="N92" i="2"/>
  <c r="G92" i="2" s="1"/>
  <c r="N93" i="2"/>
  <c r="G93" i="2" s="1"/>
  <c r="N94" i="2"/>
  <c r="G94" i="2" s="1"/>
  <c r="N24" i="2"/>
  <c r="G24" i="2" s="1"/>
  <c r="L6" i="1"/>
  <c r="L7" i="1"/>
  <c r="L8" i="1"/>
  <c r="L9" i="1"/>
  <c r="L10" i="1"/>
  <c r="L11" i="1"/>
  <c r="L12" i="1"/>
  <c r="L13" i="1"/>
  <c r="L14" i="1"/>
  <c r="L15" i="1"/>
  <c r="L16" i="1"/>
  <c r="L17" i="1"/>
  <c r="L18" i="1"/>
  <c r="L19" i="1"/>
  <c r="L20" i="1"/>
  <c r="L21" i="1"/>
  <c r="L22" i="1"/>
  <c r="L23"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<sst xmlns="http://schemas.openxmlformats.org/spreadsheetml/2006/main" count="23289" uniqueCount="1579">
  <si>
    <t>Dispensa/Inexigibilidade de Licitação</t>
  </si>
  <si>
    <t>Preceito Legal</t>
  </si>
  <si>
    <t>Numero do Processo</t>
  </si>
  <si>
    <t>Data do Empenho</t>
  </si>
  <si>
    <t>Objeto</t>
  </si>
  <si>
    <t>Elemento e SubElemento da Despesa</t>
  </si>
  <si>
    <t>Número do Empenho</t>
  </si>
  <si>
    <t>Valor do Empenho</t>
  </si>
  <si>
    <t>Contratado(a)</t>
  </si>
  <si>
    <t>CNPJ/CPF</t>
  </si>
  <si>
    <t>(a)</t>
  </si>
  <si>
    <t>(b)</t>
  </si>
  <si>
    <t>(c)</t>
  </si>
  <si>
    <t>(d)</t>
  </si>
  <si>
    <t>(e)</t>
  </si>
  <si>
    <t>(f)</t>
  </si>
  <si>
    <t>(g)</t>
  </si>
  <si>
    <t>(h)</t>
  </si>
  <si>
    <t>(i)</t>
  </si>
  <si>
    <t>(j)</t>
  </si>
  <si>
    <t>INEXIGIBILIDADE</t>
  </si>
  <si>
    <t>Caput do Art. 25, da Lei Nº8.666/93</t>
  </si>
  <si>
    <t>DISPENSA</t>
  </si>
  <si>
    <t>Art. 24, Inciso X, da Lei Nº8.666/93</t>
  </si>
  <si>
    <t>LOCAÇÃO DE IMÓVEL EM PARAIPABA-CE, CONTRATO 85/2019, REF JANEIRO A MARÇO/2022</t>
  </si>
  <si>
    <t>339036 - 12 - 2083.10</t>
  </si>
  <si>
    <t>FRANCISCA LUCIMAR PINHEIRO PARENTE</t>
  </si>
  <si>
    <t>2022NE00010</t>
  </si>
  <si>
    <t>http://www.mpce.mp.br/wp-content/uploads/2022/08/2022NE00010.pdf</t>
  </si>
  <si>
    <t>09.2022.00002122-2</t>
  </si>
  <si>
    <t>LOCAÇÃO DE IMÓVEL EM MOMBAÇA -CE REF JANEIRO A MARÇO/2022 CONT 84/2019</t>
  </si>
  <si>
    <t>JOAQUIM DO O DA COSTA NETO</t>
  </si>
  <si>
    <t>2022NE00011</t>
  </si>
  <si>
    <t>http://www.mpce.mp.br/wp-content/uploads/2022/08/2022NE00011.pdf</t>
  </si>
  <si>
    <t>SERVIÇO DE ÁGUA E ESGOTO DE JAGUARIBE REF. JAN A MAR/2022.</t>
  </si>
  <si>
    <t>SAAE DE JAGUARIBE</t>
  </si>
  <si>
    <t>5722202000160</t>
  </si>
  <si>
    <t>2022NE00017</t>
  </si>
  <si>
    <t>http://www.mpce.mp.br/wp-content/uploads/2022/08/2022NE00017.pdf</t>
  </si>
  <si>
    <t>SERVIÇO DE ÁGUA E ESGOTO DE JARDIM REF. JAN A MAR/2022.</t>
  </si>
  <si>
    <t>SAAEJ - SERVIÇO AUTONÔMO DE ÁGUA E ESGOTO DE JARDIM</t>
  </si>
  <si>
    <t>29038683000158</t>
  </si>
  <si>
    <t>2022NE00019</t>
  </si>
  <si>
    <t>http://www.mpce.mp.br/wp-content/uploads/2022/08/2022NE00019.pdf</t>
  </si>
  <si>
    <t>SERVIÇO DE ÁGUA E ESGOTO DE ICÓ REF. JAN A MAR/2022.</t>
  </si>
  <si>
    <t>SAAE DE ICO</t>
  </si>
  <si>
    <t>553719600017</t>
  </si>
  <si>
    <t>2022NE00020</t>
  </si>
  <si>
    <t>http://www.mpce.mp.br/wp-content/uploads/2022/08/2022NE00020.pdf</t>
  </si>
  <si>
    <t>SERVIÇO DE ÁGUA E ESGOTO DE GRANJA REF. JAN A MAR/2022</t>
  </si>
  <si>
    <t>SAAE SERV AUTONOMO AGUA ESGOTO GRANJA</t>
  </si>
  <si>
    <t>7476369000114</t>
  </si>
  <si>
    <t>2022NE00021</t>
  </si>
  <si>
    <t>http://www.mpce.mp.br/wp-content/uploads/2022/08/2022NE00021.pdf</t>
  </si>
  <si>
    <t>SERVIÇO DE ÁGUA E ESGOTO DO CRATO REF. JAN A MAR/2022</t>
  </si>
  <si>
    <t>SAAE DO CRATO</t>
  </si>
  <si>
    <t>7172885000155</t>
  </si>
  <si>
    <t>2022NE00022</t>
  </si>
  <si>
    <t>http://www.mpce.mp.br/wp-content/uploads/2022/08/2022NE00022.pdf</t>
  </si>
  <si>
    <t>SERVIÇO DE ÁGUA E ESGOTO DE CANINDÉ REF. JAN A MAR/2022</t>
  </si>
  <si>
    <t>SAAE DE CANINDE</t>
  </si>
  <si>
    <t>7113566000179</t>
  </si>
  <si>
    <t>2022NE00023</t>
  </si>
  <si>
    <t>http://www.mpce.mp.br/wp-content/uploads/2022/08/2022NE00023.pdf</t>
  </si>
  <si>
    <t>SERVIÇO DE ÁGUA E ESGOTO DE JARDIM REF. JAN A MAR/2022</t>
  </si>
  <si>
    <t>2022NE00024</t>
  </si>
  <si>
    <t>http://www.mpce.mp.br/wp-content/uploads/2022/08/2022NE00024.pdf</t>
  </si>
  <si>
    <t>SERVIÇO DE ÁGUA E ESGOTO DE LIMOEIRO DO NORTE REF. JAN A MAR/2022</t>
  </si>
  <si>
    <t>SERVIÇO AUTÔNOMO DE ÁGUA E ESGOTO DE LIMOEIRO DO NORTE</t>
  </si>
  <si>
    <t>7625932000179</t>
  </si>
  <si>
    <t>2022NE00025</t>
  </si>
  <si>
    <t>http://www.mpce.mp.br/wp-content/uploads/2022/08/2022NE00025.pdf</t>
  </si>
  <si>
    <t>SERVIÇO DE ÁGUA E ESGOTO DE MORADA NOVA REF. JAN A MAR/2022</t>
  </si>
  <si>
    <t>SAAE DE MORADA NOVA</t>
  </si>
  <si>
    <t>7676836000150</t>
  </si>
  <si>
    <t>2022NE00026</t>
  </si>
  <si>
    <t>http://www.mpce.mp.br/wp-content/uploads/2022/08/2022NE00026.pdf</t>
  </si>
  <si>
    <t>SERVIÇO DE ÁGUA E ESGOTO DE QUIXERAMOBIM REF. JAN A MAR/2022</t>
  </si>
  <si>
    <t>SERVICO AUTONOMO DE AGUA E ESGOTO DE QUIXERAMOBIM</t>
  </si>
  <si>
    <t>7742778000115</t>
  </si>
  <si>
    <t>2022NE00027</t>
  </si>
  <si>
    <t>http://www.mpce.mp.br/wp-content/uploads/2022/08/2022NE00027.pdf</t>
  </si>
  <si>
    <t>SERVIÇO DE ÁGUA E ESGOTO DE SOBRAL REF. JAN A MAR/2022</t>
  </si>
  <si>
    <t>SERVIÇO AUTÔNOMO DE ÁGUA E ESGOTO DE SOBRAL</t>
  </si>
  <si>
    <t>7817778000137</t>
  </si>
  <si>
    <t>2022NE00028</t>
  </si>
  <si>
    <t>http://www.mpce.mp.br/wp-content/uploads/2022/08/2022NE00028.pdf</t>
  </si>
  <si>
    <t>SERVIÇO DE ÁGUA E ESGOTO DE BREJO SANTO REF. JAN A MAR/2022</t>
  </si>
  <si>
    <t>PREFEITURA MUNICIPAL DE BREJO SANTO</t>
  </si>
  <si>
    <t>7620701000172</t>
  </si>
  <si>
    <t>2022NE00029</t>
  </si>
  <si>
    <t>http://www.mpce.mp.br/wp-content/uploads/2022/08/2022NE00029.pdf</t>
  </si>
  <si>
    <t>FORNECIMENTO DE SERVIÇOS DE MANUTENÇÕES PREVENTIVAS E CORRETIVAS DO ELEVADOR DO PRÉDIO DAS CRIMINAIS REFERENTE AOS MESES DE JANEIRO A MARÇO/2022</t>
  </si>
  <si>
    <t>TK ELEVADORES BRASIL LTDA</t>
  </si>
  <si>
    <t>90347840001190</t>
  </si>
  <si>
    <t>2022NE00032</t>
  </si>
  <si>
    <t>http://www.mpce.mp.br/wp-content/uploads/2022/08/2022NE00032.pdf</t>
  </si>
  <si>
    <t>FORNECIMENTO DE SERVIÇOS DA TELEFONIA FIXA E DO OI VELOX REFERENTE AOS MESES DE JANEIRO A MARÇO/2022</t>
  </si>
  <si>
    <t>OI S.A. - EM RECUPERACAO JUDICIAL</t>
  </si>
  <si>
    <t>76535764000143</t>
  </si>
  <si>
    <t>2022NE00033</t>
  </si>
  <si>
    <t>http://www.mpce.mp.br/wp-content/uploads/2022/08/2022NE00033.pdf</t>
  </si>
  <si>
    <t>FORNECIMENTO DE SERVIÇOS DE TELEFONIA MÓVEL E MODEMS REFERENTE AOS MESES DE JANEIRO A MARÇO/2022</t>
  </si>
  <si>
    <t>Oi Móvel S.A.</t>
  </si>
  <si>
    <t>05423963014414</t>
  </si>
  <si>
    <t>2022NE00034</t>
  </si>
  <si>
    <t>http://www.mpce.mp.br/wp-content/uploads/2022/08/2022NE00034.pdf</t>
  </si>
  <si>
    <t>PRESTAÇÃO DE SERVIÇO DE HOSPEDAGEM EM NUVEM E CADASTRAMENTO DOS VOLUMES DA REVISTA ACADÊMICA DA ESCOLA SUPERIOR DO MINISTÉRIO PÚBLICO, DE 2017 A 2020, CONF. CONTRATO Nº 06/2021, REF A JAN, FEV E MAR/2022 - POR ESTIMATIVA</t>
  </si>
  <si>
    <t>LEPIDUS TECNOLOGIA LTDA - ME</t>
  </si>
  <si>
    <t>12967719000185</t>
  </si>
  <si>
    <t>2022NE00053</t>
  </si>
  <si>
    <t>http://www.mpce.mp.br/wp-content/uploads/2022/08/2022NE00053.pdf</t>
  </si>
  <si>
    <t>LOCAÇÃO DO IMÓVEL DA PROMOTORIA DE CANINDÉ, CONFORME CONTRATO Nº 31/2017, REF. JAN A MAR/2022.</t>
  </si>
  <si>
    <t>RAIMUNDO ALBANI UCHOA</t>
  </si>
  <si>
    <t>04514670359</t>
  </si>
  <si>
    <t>2022NE00054</t>
  </si>
  <si>
    <t>http://www.mpce.mp.br/wp-content/uploads/2022/08/2022NE00054.pdf</t>
  </si>
  <si>
    <t>ALUGUEL DO IMÓVEL SEDE DAS PROMOTORIAS DE JUSTIÇA DE JUAZEIRO DO NORTE, CONFORME CONTRATO 01/2015/CPL/PGJ, REF. JAN, FEV E MAR/2022 - POR ESTIMATIVA</t>
  </si>
  <si>
    <t>3S EMPREENDIMENTOS IMOBILIARIOS EIRELI EPP</t>
  </si>
  <si>
    <t>21134653000133</t>
  </si>
  <si>
    <t>2022NE00055</t>
  </si>
  <si>
    <t>http://www.mpce.mp.br/wp-content/uploads/2022/08/2022NE00055.pdf</t>
  </si>
  <si>
    <t>ALUGUEL DO IMÓVEL SEDE DAS PROMOTORIAS DE ARACATI, CONFORME CONTRATO 29/2015/CPL/PGJ, REF. JAN, FEV E MAR/2022 - POR ESTIMATIVA</t>
  </si>
  <si>
    <t>VM ENGENHARIA LTDA</t>
  </si>
  <si>
    <t>12458204000150</t>
  </si>
  <si>
    <t>2022NE00056</t>
  </si>
  <si>
    <t>http://www.mpce.mp.br/wp-content/uploads/2022/08/2022NE00056.pdf</t>
  </si>
  <si>
    <t>09.2022.00000757-5</t>
  </si>
  <si>
    <t>339039 - 14 - 2184.44</t>
  </si>
  <si>
    <t>09.2022.00000753-1</t>
  </si>
  <si>
    <t>319039 - 14 - 2184.44</t>
  </si>
  <si>
    <t>09.2022.00000751-0</t>
  </si>
  <si>
    <t>09.2022.00000748-6</t>
  </si>
  <si>
    <t>09.2022.00000714-2</t>
  </si>
  <si>
    <t>09.2022.00000760-9</t>
  </si>
  <si>
    <t>09.2022.00000872-0</t>
  </si>
  <si>
    <t>09.2022.00000873-0</t>
  </si>
  <si>
    <t>09.2022.00000876-3</t>
  </si>
  <si>
    <t>09.2022.00000904-0</t>
  </si>
  <si>
    <t>339039 - 14 - 2156.80</t>
  </si>
  <si>
    <t>Art. 24, Inciso II, da Lei Nº8.666/93</t>
  </si>
  <si>
    <t>09.2022.00000933-0</t>
  </si>
  <si>
    <t>339039 - 14 - 2187.47</t>
  </si>
  <si>
    <t>09.2022.00000929-5</t>
  </si>
  <si>
    <t>339039 - 14 - 2173.35</t>
  </si>
  <si>
    <t>339039 - 14 - 2159.20</t>
  </si>
  <si>
    <t xml:space="preserve">DISPENSA </t>
  </si>
  <si>
    <t xml:space="preserve">REPOSIÇÃO DE VIDRO LAMINADO REFLETIVO VERDE 4+4 DIMENSÕES 1000X1200MM           </t>
  </si>
  <si>
    <t xml:space="preserve">SERVIÇOS DE TELEFONIA FIXA E OI VELOX REALIZADOS NO ANO DE 2021           </t>
  </si>
  <si>
    <t xml:space="preserve">TARIFA DE VISTORIA DETALHADA PARA SE CONCLUIR SERVIÇO DE TRANSFERÊNCIA DE VEÍCULO CONFORME CLAUSULA 17ª DE TAC FIRMADO EM 19/12/2019.  </t>
  </si>
  <si>
    <t xml:space="preserve">SERVIÇO DE ÁGUA E ESGOTO DE JARDIM REF. JAN A MAR/2022.           </t>
  </si>
  <si>
    <t xml:space="preserve">PRESTAÇÃO DE SERVIÇO DE ÁGUA À PJ DE IGUATU REF. JAN, FEV E MAR/2022.           </t>
  </si>
  <si>
    <t xml:space="preserve">LOCAÇÃO DO IMÓVEL DA PROMOTORIA DE JUSTIÇA DA COMARCA DE VIÇOSA/CE CONFORME CONTRATO 051/2019 REFERENTE AOS MESES DE JANEIRO A MARÇO/2022            </t>
  </si>
  <si>
    <t xml:space="preserve">LOCAÇÃO DO IMÓVEL DA PROMOTORIA DE JUSTIÇA DE MORADA NOVA/CE CONFORME CONTRATO 043/2013 REFERENTE AOS MESES DE JANEIRO A MARÇO/2022           </t>
  </si>
  <si>
    <t xml:space="preserve">LOCAÇÃO DO IMÓVEL DA PROMOTORIA DE JUSTIÇA DE CRATEÚS/CE CONFORME CONTRATO 040/2018 REFERENTE AOS MESES DE JANEIRO A MARÇO/2022           </t>
  </si>
  <si>
    <t xml:space="preserve">LOCAÇÃO DO IMÓVEL SEDE DAS PROMOTORIAS DE JUSTIÇA E DECON DE ICÓ/CE CONFORME CONTRATO 037/2011 REFERENTE AOS MESES DE JANEIRO A MARÇO/2022            </t>
  </si>
  <si>
    <t xml:space="preserve">LOCAÇÃO DO IMÓVEL SEDE DAS PROMOTORIAS DE JUSTIÇA QUIXERAMOBIM/CE CONFORME CONTRATO 029/2012 REFERENTE AOS MESES DE JANEIRO A MARÇO/2022            </t>
  </si>
  <si>
    <t xml:space="preserve">LOCAÇÃO DO IMÓVEL SEDE DAS PROMOTORIAS DE JUSTIÇA DE TIANGUÁ/CE CONFORME APOSTILAMENTO N° 2 E CONTRATO 022/2013 REFERENTE AOS MESES DE JANEIRO A MARÇO/2022            </t>
  </si>
  <si>
    <t xml:space="preserve">LOCAÇÃO DO IMÓVEL SEDE DAS PROMOTORIAS DE JUSTIÇA DE GUAIÚBA/CE CONFORME CONTRATO 022/2010 REFERENTE AOS MESES DE JANEIRO A MARÇO/2022            </t>
  </si>
  <si>
    <t xml:space="preserve">LOCAÇÃO DO IMÓVEL SEDE DAS PROMOTORIAS DE JUSTIÇA DE CANINDÉ/CE CONFORME APOSTILAMENTO N° 009/2017 E CONTRATO 009/2016 REFERENTE AOS MESES DE JANEIRO A MARÇO/2022            </t>
  </si>
  <si>
    <t xml:space="preserve">LOCAÇÃO DO IMÓVEL SEDE DAS PROMOTORIAS DE JUSTIÇA DE JARDIM/CE CONFORME CONTRATO 008/2017 REFERENTE AOS MESES DE JANEIRO A MARÇO/2022           </t>
  </si>
  <si>
    <t xml:space="preserve">PARCELAS DE JAN, FEV E MAR/2022, DOS 26 ALUNOS MATRICULADOS NA "ESPECIALIZAÇÃO EM COMBATE A CORRUPÇÃO", CONFORME CONTRATO Nº 26/2020 - POR ESTIMATIVA.           </t>
  </si>
  <si>
    <t>TAXAS CONDOMINIAIS REFERENTES A SALA 403 DO EDIFÍCIO OFFICE &amp; MEDICAL CENTER, SITUADO NA AVENIDA EUSÉBIO DE QUEIROZ, N° 4808, CENTRO, EUASÉBIO CONFORME CONTRATO 045/2021 REFERENTE JANEIRO A MARÇO/2022</t>
  </si>
  <si>
    <t>LOCAÇÃO DA SALA 403 DO EDIFÍCIO OFFICE &amp; MEDICAL CENTER, SITUADO NA AVENIDA EUSÉBIO DE QUEIROZ, N° 4808, CENTRO, EUSÉBIO PARA ABRIGAR A SEDE DAS PROMOTORIAS DE JUSTIÇA CONFORME CONTRATO 045/2021 REFERENTE JANEIRO A MARÇO/2022</t>
  </si>
  <si>
    <t xml:space="preserve">LOCAÇÃO DE IMÓVEL PARA ABRIGAR A SEDE DAS PROMOTORIAS DE JUSTIÇA EM ALTO SANTO/CE CONFORME CONTRATO 025/2021 REFERENTE JANEIRO A MARÇO/2022            </t>
  </si>
  <si>
    <t xml:space="preserve">LOCAÇÃO DE IMÓVEL PARA ABRIGAR A SEDE DAS PROMOTORIAS DE JUSTIÇA EM BREJO SANTO/CE CONFORME CONTRATO 026/2021 REFERENTE JANEIRO A MARÇO/2022            </t>
  </si>
  <si>
    <t xml:space="preserve">LOCAÇÃO DE IMÓVEL PARA ABRIGAR A SEDE DAS PROMOTORIAS DE JUSTIÇA EM CAUCAIA/CE CONFORME CONTRATO 048/2019 REFERENTE JANEIRO A MARÇO/2022           </t>
  </si>
  <si>
    <t xml:space="preserve">TAXAS CONDOMINIAIS REFERENTES A SALA 403 DO EDIFÍCIO OFFICE &amp; MEDICAL CENTER, SITUADO NA AVENIDA EUSÉBIO  DE QUEIROZ, N° 4808, CENTRO, EUASÉBIO CONFORME CONTRATO 045/2021 REFERENTE JANEIRO A MARÇO/2022           </t>
  </si>
  <si>
    <t>TAXAS CONDOMINIAIS REFERENTES A SALA 403 DO EDIFÍCIO OFFICE &amp; MEDICAL CENTER, SITUADO NA AVENIDA EUSÉBIO DE QUEIROZ, N°4808, CENTRO, EUSÉBIO CONFORME CONTRATO 045/2021 REFERENTE JANEIRO A MARÇO/2022</t>
  </si>
  <si>
    <t xml:space="preserve">ALUGUEL DO IMÓVEL SEDE DAS PROMOTORIAS DE RUSSAS, CONFORME CONTRATO Nº 08/2015/CPL/PGJ, REF. JAN, FEV E MAR/2022 - POR ESTIMATIVA.           </t>
  </si>
  <si>
    <t xml:space="preserve">ALUGUEL DO IMÓVEL SEDE DAS PROMOTORIAS DE BARBALHA, CONFORME CONTRATO Nº 04/2013/CPL/PGJ, REF. JAN, FEV E MAR/2022 - POR ESTIMATIVA            </t>
  </si>
  <si>
    <t xml:space="preserve">ALUGUEL DO IMÓVEL SEDE DAS PROMOTORIAS DE JUSTIÇA DE SOBRAL, CONFORME CONTRATO Nº 02/2017, REF. JAN, FEV E MAR/2022 - POR ESTIMATIVA.           </t>
  </si>
  <si>
    <t xml:space="preserve">ALUGUEL DO IMÓVEL SEDE DAS PROMOTORIAS DE BATURITÉ, CONFORME CONTRATO Nº 04/2020, REF. JAN, FEV E  MAR/2022 - POR ESTIMATIVA           </t>
  </si>
  <si>
    <t xml:space="preserve">ALUGUEL DO IMÓVEL SEDE DO NÚCLEO DE MEDIAÇÃO COMUNITÁRIA DE MARACANAÚ, CONFORME CONTRATO Nº  20/2017, REF. JAN, FEV E MAR/2022 - POR ESTIMATIVA.           </t>
  </si>
  <si>
    <t xml:space="preserve">ALUGUEL DE DUAS SALAS COMERCIAIS ONDE FUNCIONAM AS PROMOTORIAS DE JUSTIÇA DE JUAZEIRO DO NORTE, CONFORME CONTRATO Nº 12/2017/CPL/PGJ, REF. JAN, FEV E MAR/2022 - POR ESTIMATIVA.            </t>
  </si>
  <si>
    <t xml:space="preserve">CONDOMÍNIO DE DUAS SALAS COMERCIAIS ONDE FUNCIONAM AS PROMOTORIAS DE JUSTIÇA DE JUAZEIRO DO NORTE, CONFORME CONTRATO Nº 12/2017/CPL/PGJ, REF. JAN, FEV E MAR/2022 - POR ESTIMATIVA.           </t>
  </si>
  <si>
    <t xml:space="preserve">TAXAS CONDOMINIAIS DAS SALAS 705, 706 E 707 DO EDIFÍCIO BUSINESS TOWER, LOCALIZADO NA AVENIDA DESEMBARGADOR MOREIRA Nº 1701, REFERENTE JAN, FEV E MAR/2022.           </t>
  </si>
  <si>
    <t>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t>
  </si>
  <si>
    <t>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t>
  </si>
  <si>
    <t>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t>
  </si>
  <si>
    <t>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t>
  </si>
  <si>
    <t>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t>
  </si>
  <si>
    <t>LOCAÇÃO DAS SALAS N°102, 403, 404 E 405 DO EDIFÍCIO COMERCIAL COMENDADOR VITAL ROLIM, LOCALIZADO NA RUA DO ROSÁRIO, N°77, CENTRO, FORTALEZA/CE, CUJA FINALIDADE É ABRIGAR PARTE DOS SERVIDORES DO TRIBUNAL DE CONTAS DO ESTADO CONFORME CONVÊNIO N°08/2019 E CONTRATO N°015/2019 REFERENTE AOS</t>
  </si>
  <si>
    <t>LOCAÇÃO DAS SALAS N°104, 105, 304 E 305 DO EDIFÍCIO COMERCIAL COMENDADOR VITAL ROLIM, LOCALIZADO NA RUA DO ROSÁRIO, N°77, CENTRO, FORTALEZA/CE, CUJA FINALIDADE É ABRIGAR PARTE DOS SERVIDORES DO TRIBUNAL DE CONTAS DO ESTADO CONFORME CONVÊNIO N°08/2019 E CONTRATO N°014/2019 REFERENTE AOS</t>
  </si>
  <si>
    <t>LOCAÇÃO DA SALA N°103 DO EDIFÍCIO COMERCIAL COMENDADOR VITAL ROLIM, LOCALIZADO NA RUA DO ROSÁRIO, N°77, CENTRO, FORTALEZA/CE, CUJA FINALIDADE É ABRIGAR PARTE DOS SERVIDORES DO TRIBUNAL DE CONTAS DO ESTADO CONFORME CONVÊNIO N°08/2019 E CONTRATO N°013/2019 REFERENTE AOS MESES DE JANEIRO A</t>
  </si>
  <si>
    <t>LOCAÇÃO DO IMÓVEL LOCALIZADO NA RUA NELSON STUDART, N°199, LUCIANO CAVALCANTE, FORTALEZA/CE, CUJA FINALIDADE É ABRIGAR A SEDE DAS PROMOTORIAS DE JUSTIÇA DA FAZENDA PÚBLICA, NUDETOR E GDESC, CONFORME CONTRATO N°028/2015 REFERENTE JANEIRO A MARÇO/2022</t>
  </si>
  <si>
    <t>LOCAÇÃO DO IMÓVEL LOCALIZADO NA RUA MAJOR FACUNDO, N°2240, FÁTIMA, FORTALEZA/CE, CUJA FINALIDADE É ABRIGAR O ARQUIVO DE DOCUMENTOS DO MP/CE, CONFORME CONTRATO N°001/2003 REFERENTE JANEIRO A MARÇO/2022</t>
  </si>
  <si>
    <t xml:space="preserve">ALUGUEL DO IMÓVEL SEDE DAS PROMOTORIAS DE JUSTIÇA DE ACARAÚ, CONFORME CONTRATO Nº 61/2019, REF. JAN, FEV E MAR/2022 - POR ESTIMATIVA.           </t>
  </si>
  <si>
    <t>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t>
  </si>
  <si>
    <t xml:space="preserve">SERVIÇOS DE ÀGUA E ESGOTO DESTA PROCURADORIA GERAL DE JUSTIÇA RELATIVOS AOS MESES DE JANEIRO A MARÇO DE 2021.           </t>
  </si>
  <si>
    <t xml:space="preserve">SERVIÇOS DOS CORREIOS POR MEIO DOS CANAIS DE ATENDIMENTO DISPONIBILIZADOS, CONFORME CONTRATO 023/2020, REFERENTE AOS MESES JAN, FEV E MAR/2022.           </t>
  </si>
  <si>
    <t xml:space="preserve">FORNECIMENTO DE ENERGIA ELÉTRICA DE ALTA TENSÃO - DECON-FORTALEZA, REF. JAN, FEV E MAR/2022 - POR ESTIMATIVA           </t>
  </si>
  <si>
    <t>FORNECIMENTO DE ENERGIA ELÉTRICA DE ALTA E BAIXA TENSÃO - PGJ, REFERENTE JAN, FEV E MAR/2022 - POR ESTIMATIVA.</t>
  </si>
  <si>
    <t xml:space="preserve">FORNECIMENTO DE ENERGIA ELÉTRICA EM BAIXA TENSÃO - ESCOLA SUPERIOR DO MINISTÉRIO PÚBLICO - ESMP, REFERENTE JAN, FEV E MAR/2022 - POR ESTIMATIVA.           </t>
  </si>
  <si>
    <t xml:space="preserve">CESSÃO DE ÀREA DO DECON QUE FUNCIONA NO AEROPORTO DE FORTALEZA, RELATIVOS AOS MESES DE JANEIRO A MARÇO DE 2022.           </t>
  </si>
  <si>
    <t xml:space="preserve">ALUGUEL DO IMÓVEL SEDE DA 8ª PROMOTORIA DE JUSTIÇA DE JUAZEIRO DO NORTE, CONFORME CONTRATO Nº 63/2019, REFERENTE JAN, FEV E MAR/2022.           </t>
  </si>
  <si>
    <t xml:space="preserve">LOCAÇÃO DO IMÓVEL EM PARAIBAPA-CE CONFORME CONTRATO 085/2019 REFERENTE OS MESES DE JANEIRO A MARÇO/2022           </t>
  </si>
  <si>
    <t xml:space="preserve">COMPLEMENTAÇÃO DA NED 1483/2021 POR TER SIDO EMPENHADA POR ESTIMATIVA A MENOR (SERVIÇO DE ÁGUA E ESGOTO - PGJ, DECON E ESMP, REF. OUT, NOV E DEZ/2021 - POR ESTIMATIVA).           </t>
  </si>
  <si>
    <t>SERVIÇO DE REGISTRO E EMISSÃO DO DIGITAL OBJECT IDENTIFER (DOI), GERADO TRIMESTRALMENTE PELA ASSOCIAÇÃO BRASILEIRA DE EDITORES CIENTÍFICOS (ABEC BRASIL) E PELA AGÊNCIA DE REGISTRO DE NÚMEROS DOI CROSSREF, CONFORME CONSTA NO CONTRATO Nº 036/2021.</t>
  </si>
  <si>
    <t xml:space="preserve">ALUGUEL DO IMÓVEL SEDE DAS PROMOTORIAS DE JUSTIÇA DO EUSÉBIO, CONFORME CONTRATO Nº 27/2021, REFERENTE AOS MESES DE JAN, FEV E MAR/2022.           </t>
  </si>
  <si>
    <t xml:space="preserve">ALUGUEL DO IMÓVEL SEDE DAS PROMOTORIAS DE JUSTIÇA DE SÃO BENEDITO, CONFORME CONTRATO Nº 34/2021, REFERENTE JAN, FEV E MAR/2022.           </t>
  </si>
  <si>
    <t xml:space="preserve">ALUGUEL DO IMÓVEL SEDE DAS PROMOTORIAS DE JAGUARIBE, CONFORME CONTRATO Nº 24/2019, REF. JAN, FEV E MAR/2022.           </t>
  </si>
  <si>
    <t>LOCAÇÃO DO IMÓVEL SITUADO NA RUA LOURENÇO FEITOSA, N°90, JOSÉ BONIFÁCIO, FORTALEZA/CE, CUJA FINALIDADE  É ABRIGAR A SEDE DAS PROMOTORIAS DE JUSTIÇA CÍVEIS DESTA COMARCA, CONFORME CONTRATO 006/2017, REFERENTE AOS MESES DE JANEIRO A MARÇO/2022</t>
  </si>
  <si>
    <t xml:space="preserve">FORNECIMENTO DE SERVIÇOS DE MANUTENÇÕES PREVENTIVAS E CORRETIVAS DA PLATAFORMA ELEVATÓRIA DO PRÉDIO DE INVESTIGAÇÕES, CONFORME CONTRATO 053/2019.           </t>
  </si>
  <si>
    <t>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t>
  </si>
  <si>
    <t xml:space="preserve">LOCAÇÃO DO IMÓVEL SEDE DAS PROMOTORIAS DE JUSTIÇA DE JUAZEIRO DO NORTE/CE, CONFORME CONTRATO N° 001/2015, APOSTILAMENTO 006/2017 E 5° ADITIVO, REFERENTE JANEIRO A MARÇO/2022.           </t>
  </si>
  <si>
    <t xml:space="preserve">REEMBOLSO DO IPTU/2022, REFERENTE AO IMÓVEL ONDE FUNCIONA A SEDE DAS PROMOTORIAS DE JUSTIÇA DA COMARCA DE GRANJA/CE, IMÓVEL DE PROPRIEDADE DO SR ARY FONTENELE BATISTA, CONFORME CONTRATO 074/2019.           </t>
  </si>
  <si>
    <t>INSCRIÇÕES PARA MEMBROS DO MINISTÉRIO PÚBLICO, POR INEXIGIBILIDADE DE LICITAÇÃO, PARA O “XXIV CONGRESSO NACIONAL DO MINISTÉRIO PÚBLICO”, REALIZADO PELA ASSOCIAÇÃO CEARENSE DO MINISTÉRIO PÚBLICO (ACMP) EM CONJUNTO COM A ASSOCIAÇÃO NACIONAL DOS MEMBROS DO MINISTÉRIO PÚBLICO (CONAMP), NOS DIAS 23 A 26 DE</t>
  </si>
  <si>
    <t>LOCAÇÃO DO IMÓVEL SITUADO NA RUA LOURENÇO FEITOSA, N°90, JOSÉ BONIFÁCIO, FORTALEZA/CE, CUJA FINALIDADE É ABRIGAR A SEDE DAS PROMOTORIAS DE JUSTIÇA CÍVEIS DESTA COMARCA, CONFORME CONTRATO 006/2017, REFERENTE AOS MESES DE JANEIRO A MARÇO/2022</t>
  </si>
  <si>
    <t xml:space="preserve">SUPLEMENTAÇÃO DE EMPENHO EM R$ 566,04 REF A LOCAÇÃO DE IMÓVEL EM MOMBAÇA-CE RELATIVOS AO MESES DE JANEIRO A MARÇO/2022. CONFORME CONTRATO 84/2019.           </t>
  </si>
  <si>
    <t>VALORES CORRESPONDENTES A REAJUSTE DE ALUGUEL RETROATIVO A PARTIR DE 22/12/2021 A 31/12/2021, REFERENTE AO IMÓVEL ONDE FUNCIONA A SEDE DAS PROMOTORIAS DE JUSTIÇA DE MOMBAÇA, CONFORME CONTRATO 084/2019.</t>
  </si>
  <si>
    <t>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t>
  </si>
  <si>
    <t>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t>
  </si>
  <si>
    <t>TAXAS CONDOMINIAIS DAS SALAS N° 104, 105, 304 E 305 DO EDIFÍCIO COMERCIAL COMENDADOR VITAL ROLIM, LOCALIZADO NA RUA DO ROSÁRIO, N°77, CENTRO, FORTALEZA/CE, CUJA FINALIDADE É ABRIGAR PARTE DOS SERVIDORES DO TRIBUNAL DE CONTAS DO ESTADO, CONFORME CONVÊNIO N° 08/2019 E CONTRATO N° 14/2019,</t>
  </si>
  <si>
    <t>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t>
  </si>
  <si>
    <t>TAXAS CONDOMINIAIS DAS SALAS N° 102, 403, 404 E 405 DO EDIFÍCIO COMERCIAL COMENDADOR VITAL ROLIM, LOCALIZADO NA RUA DO ROSÁRIO, N°77, CENTRO, FORTALEZA/CE, CUJA FINALIDADE É ABRIGAR PARTE DOS SERVIDORES DO TRIBUNAL DE CONTAS DO ESTADO, CONFORME CONVÊNIO N° 08/2019 E CONTRATO N° 15/2019,</t>
  </si>
  <si>
    <t>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t>
  </si>
  <si>
    <t xml:space="preserve">PRESTAÇÃO DE SERVIÇO DE HOSPEDAGEM EM NÚVEM E CADASTRAMENTO DOS VOLUMES DA REVISTA ACADÊMICA DA ESCOLA SUPERIOR DO MINISTÉRIO PÚBLICO, DE 2017 A 2020, CONF. CONTRATO Nº 06/2021, REF A ABR/2021.           </t>
  </si>
  <si>
    <t>DIANA PAULA FONTENELE MAGALHÃES</t>
  </si>
  <si>
    <t>JOSE ALMEIDA DE OLIVEIRA</t>
  </si>
  <si>
    <t>FRANCISCO EDMILSON MOTA BASTOS</t>
  </si>
  <si>
    <t>MARIA DA CUNHA ANGELIM</t>
  </si>
  <si>
    <t>FRANCISCA MARGARETE LIMA</t>
  </si>
  <si>
    <t>MÔNICA MAGALHY RAMOS</t>
  </si>
  <si>
    <t>IRANILDA BARROSO DE LIMA</t>
  </si>
  <si>
    <t>MARIA IZETE ROCHA DE MATOS</t>
  </si>
  <si>
    <t>GLASSMETAL METARLURGIA E SERVIÇOS EIRELLI</t>
  </si>
  <si>
    <t>FUNDACAO EDSON QUEIROZ UNIFOR</t>
  </si>
  <si>
    <t>BLUE STAR CENTRO EMPREENDIMENTO IMOBILIÁRIOS SPE LTDA</t>
  </si>
  <si>
    <t>MARIA NOEME HOLANDA ALVES</t>
  </si>
  <si>
    <t>FRANCISO ALENCAR MACEDO</t>
  </si>
  <si>
    <t>M&amp;M PARTICIPAÇÕES LTDA</t>
  </si>
  <si>
    <t xml:space="preserve">BLUE STAR CENTRO EMPREENDIMENTO IMOBILIÁRIOS SPE </t>
  </si>
  <si>
    <t>LEDA GONCALVES SCIPIAO</t>
  </si>
  <si>
    <t>CONSTRUTORA CALLOU LTDA</t>
  </si>
  <si>
    <t>FRANCISCO VALMIR DE ANDRADE</t>
  </si>
  <si>
    <t>ZACARIAS BARROS CAVALCANTE</t>
  </si>
  <si>
    <t>FRATERNIDADE COMPANHEIROS DE EMAUS</t>
  </si>
  <si>
    <t>LUCIANO SALVIANO SAMPAIO</t>
  </si>
  <si>
    <t>R S BUSINESS TOWER</t>
  </si>
  <si>
    <t>JOSÉ HYBERNON LOPES RIBEIRO</t>
  </si>
  <si>
    <t>ALESSANDRO BELCHIOR ADMINISTRACAO DE IMOVEIS LTDA</t>
  </si>
  <si>
    <t>GALGANI MARIA NEVES DE ARAUJO</t>
  </si>
  <si>
    <t xml:space="preserve">GALGANI MARIA NEVES DE ARAUJO </t>
  </si>
  <si>
    <t>ASDER ASSOC DOS SERV DO DER</t>
  </si>
  <si>
    <t>CLAUDIO ROTONDO JUNIOR</t>
  </si>
  <si>
    <t>ARY FONTENELE BATISTA</t>
  </si>
  <si>
    <t>LEILSON SARAIVA RIBEIRO</t>
  </si>
  <si>
    <t>JULIO BERNARDINO DA SILVA NETO</t>
  </si>
  <si>
    <t>CÉLIA DE AGUIAR PRADO</t>
  </si>
  <si>
    <t>FZ IMOVEIS LTDA</t>
  </si>
  <si>
    <t xml:space="preserve">M&amp;M PARTICIPAÇÕES LTDA </t>
  </si>
  <si>
    <t xml:space="preserve">FRANCISCA LUCIMAR PINHEIRO PARENTE </t>
  </si>
  <si>
    <t xml:space="preserve">JOAQUIM DO O DA COSTA NETO </t>
  </si>
  <si>
    <t>COMPANHIA DE AGUA E ESGOTO DO CEARA CAGECE</t>
  </si>
  <si>
    <t>EMPRESA BRAS DE CORREIOS E TELEGRAFOS</t>
  </si>
  <si>
    <t>COMPANHIA ENERGETICA DO CEARA - ENEL</t>
  </si>
  <si>
    <t>FRAPORT BRASIL SA AEROPORTO DE FORTALEZA</t>
  </si>
  <si>
    <t>ASSOCIACAO BRASILEIRA DE EDITORES CIENTIFICOS</t>
  </si>
  <si>
    <t>NECAVA INSPEÇAO E PESQUISA EM TRANSP LTDA ME</t>
  </si>
  <si>
    <t>SERVICO AUTONOMO DE AGUA E ESGOTO DE IGUATU</t>
  </si>
  <si>
    <t>MICHELL DO AMARAL ALMEIDA</t>
  </si>
  <si>
    <t>J&amp;C PARTICIPAÇÕES LTDA</t>
  </si>
  <si>
    <t>SOL POENTE PARTICIPAÇÕES LTDA</t>
  </si>
  <si>
    <t>CRIZANTO GADELHA PITOMBEIRA - ME</t>
  </si>
  <si>
    <t>ASSOC CEARENSE DO MINISTERIO PUBLICO</t>
  </si>
  <si>
    <t xml:space="preserve">SOL POENTE PARTICIPAÇÕES LTDA </t>
  </si>
  <si>
    <t>77748638349</t>
  </si>
  <si>
    <t>2144832315</t>
  </si>
  <si>
    <t>53847113372</t>
  </si>
  <si>
    <t>5018110368</t>
  </si>
  <si>
    <t>26067757320</t>
  </si>
  <si>
    <t>36931780115</t>
  </si>
  <si>
    <t>46950052391</t>
  </si>
  <si>
    <t>4514670359</t>
  </si>
  <si>
    <t>20941439372</t>
  </si>
  <si>
    <t>18704444000173</t>
  </si>
  <si>
    <t>7373434000186</t>
  </si>
  <si>
    <t>22588967000179</t>
  </si>
  <si>
    <t>50937197300</t>
  </si>
  <si>
    <t>5817870304</t>
  </si>
  <si>
    <t>22705562000173</t>
  </si>
  <si>
    <t>13526855315</t>
  </si>
  <si>
    <t>6002950000131</t>
  </si>
  <si>
    <t>640360300</t>
  </si>
  <si>
    <t>81514034891</t>
  </si>
  <si>
    <t>3519574000169</t>
  </si>
  <si>
    <t>65652827300</t>
  </si>
  <si>
    <t>18191228000171</t>
  </si>
  <si>
    <t>115681353</t>
  </si>
  <si>
    <t>558659000168</t>
  </si>
  <si>
    <t>23017090353</t>
  </si>
  <si>
    <t>7192669000171</t>
  </si>
  <si>
    <t>34123367852</t>
  </si>
  <si>
    <t>49090674349</t>
  </si>
  <si>
    <t>81324910330</t>
  </si>
  <si>
    <t>50591630320</t>
  </si>
  <si>
    <t>18904432391</t>
  </si>
  <si>
    <t>7340995000189</t>
  </si>
  <si>
    <t>43713017387</t>
  </si>
  <si>
    <t>19678451824</t>
  </si>
  <si>
    <t>7040108000157</t>
  </si>
  <si>
    <t>34028316001002</t>
  </si>
  <si>
    <t>7047251000170</t>
  </si>
  <si>
    <t>27059565000109</t>
  </si>
  <si>
    <t>29261229000161</t>
  </si>
  <si>
    <t>5591991000148</t>
  </si>
  <si>
    <t>7508138000145</t>
  </si>
  <si>
    <t>35165286215</t>
  </si>
  <si>
    <t>15473585000134</t>
  </si>
  <si>
    <t>20657685000150</t>
  </si>
  <si>
    <t>20905727000125</t>
  </si>
  <si>
    <t>63376032000106</t>
  </si>
  <si>
    <t xml:space="preserve">7.500,00 </t>
  </si>
  <si>
    <t xml:space="preserve">19.583,73 </t>
  </si>
  <si>
    <t xml:space="preserve">12.000,00 </t>
  </si>
  <si>
    <t xml:space="preserve">4.691,79 </t>
  </si>
  <si>
    <t xml:space="preserve">3.847,29 </t>
  </si>
  <si>
    <t xml:space="preserve">12.516,63 </t>
  </si>
  <si>
    <t xml:space="preserve">4.785,00 </t>
  </si>
  <si>
    <t xml:space="preserve">4.500,00 </t>
  </si>
  <si>
    <t xml:space="preserve">1.800,00 </t>
  </si>
  <si>
    <t xml:space="preserve">17.327,61 </t>
  </si>
  <si>
    <t xml:space="preserve">33.384,78 </t>
  </si>
  <si>
    <t xml:space="preserve">1.060,26 </t>
  </si>
  <si>
    <t xml:space="preserve">4.620,00 </t>
  </si>
  <si>
    <t xml:space="preserve">7.050,00 </t>
  </si>
  <si>
    <t xml:space="preserve">134.416,95 </t>
  </si>
  <si>
    <t xml:space="preserve">15.000,00 </t>
  </si>
  <si>
    <t xml:space="preserve">15.775,95 </t>
  </si>
  <si>
    <t xml:space="preserve">30.000,00 </t>
  </si>
  <si>
    <t xml:space="preserve">6.000,00 </t>
  </si>
  <si>
    <t xml:space="preserve">3.600,00 </t>
  </si>
  <si>
    <t xml:space="preserve">5.400,00 </t>
  </si>
  <si>
    <t xml:space="preserve">1.860,00 </t>
  </si>
  <si>
    <t xml:space="preserve">3.941,46 </t>
  </si>
  <si>
    <t xml:space="preserve">8.177,55 </t>
  </si>
  <si>
    <t xml:space="preserve">5.977,32 </t>
  </si>
  <si>
    <t xml:space="preserve">6.413,82 </t>
  </si>
  <si>
    <t xml:space="preserve">1.387,35 </t>
  </si>
  <si>
    <t xml:space="preserve">15.677,88 </t>
  </si>
  <si>
    <t xml:space="preserve">17.096,25 </t>
  </si>
  <si>
    <t xml:space="preserve">3.683,52 </t>
  </si>
  <si>
    <t xml:space="preserve">64.789,53 </t>
  </si>
  <si>
    <t xml:space="preserve">3.150,00 </t>
  </si>
  <si>
    <t xml:space="preserve">13.500,00 </t>
  </si>
  <si>
    <t xml:space="preserve">5.724,00 </t>
  </si>
  <si>
    <t xml:space="preserve">930,00 </t>
  </si>
  <si>
    <t xml:space="preserve">4.200,00 </t>
  </si>
  <si>
    <t xml:space="preserve">13.024,68 </t>
  </si>
  <si>
    <t xml:space="preserve">3.411,00 </t>
  </si>
  <si>
    <t xml:space="preserve">17.726,85 </t>
  </si>
  <si>
    <t xml:space="preserve">3.331,89 </t>
  </si>
  <si>
    <t xml:space="preserve">7.350,00 </t>
  </si>
  <si>
    <t xml:space="preserve">5.100,00 </t>
  </si>
  <si>
    <t xml:space="preserve">90.000,00 </t>
  </si>
  <si>
    <t xml:space="preserve">45.000,00 </t>
  </si>
  <si>
    <t xml:space="preserve">480.000,00 </t>
  </si>
  <si>
    <t xml:space="preserve">15.750,00 </t>
  </si>
  <si>
    <t xml:space="preserve">600,00 </t>
  </si>
  <si>
    <t xml:space="preserve">3.000,00 </t>
  </si>
  <si>
    <t xml:space="preserve">51.974,13 </t>
  </si>
  <si>
    <t xml:space="preserve">19.765,33 </t>
  </si>
  <si>
    <t xml:space="preserve">415,50 </t>
  </si>
  <si>
    <t xml:space="preserve">860,00 </t>
  </si>
  <si>
    <t xml:space="preserve">240,00 </t>
  </si>
  <si>
    <t xml:space="preserve">15.030,00 </t>
  </si>
  <si>
    <t xml:space="preserve">7.800,00 </t>
  </si>
  <si>
    <t xml:space="preserve">3.816,15 </t>
  </si>
  <si>
    <t xml:space="preserve">281.160,00 </t>
  </si>
  <si>
    <t xml:space="preserve">1.200,00 </t>
  </si>
  <si>
    <t xml:space="preserve">3.184,06 </t>
  </si>
  <si>
    <t xml:space="preserve">16.740,00 </t>
  </si>
  <si>
    <t xml:space="preserve">188,52 </t>
  </si>
  <si>
    <t xml:space="preserve">100.721,40 </t>
  </si>
  <si>
    <t xml:space="preserve">295.167,39 </t>
  </si>
  <si>
    <t xml:space="preserve">7.916,04 </t>
  </si>
  <si>
    <t xml:space="preserve">94,34 </t>
  </si>
  <si>
    <t xml:space="preserve">139,00 </t>
  </si>
  <si>
    <t>2022NE00057</t>
  </si>
  <si>
    <t>2022NE00058</t>
  </si>
  <si>
    <t>2022NE00059</t>
  </si>
  <si>
    <t>2022NE00060</t>
  </si>
  <si>
    <t>2022NE00061</t>
  </si>
  <si>
    <t>2022NE00062</t>
  </si>
  <si>
    <t>2022NE00063</t>
  </si>
  <si>
    <t>2022NE00064</t>
  </si>
  <si>
    <t>2022NE00065</t>
  </si>
  <si>
    <t>2022NE00066</t>
  </si>
  <si>
    <t>2022NE00067</t>
  </si>
  <si>
    <t>2022NE00068</t>
  </si>
  <si>
    <t>2022NE00069</t>
  </si>
  <si>
    <t>2022NE00070</t>
  </si>
  <si>
    <t>2022NE00071</t>
  </si>
  <si>
    <t>2022NE00072</t>
  </si>
  <si>
    <t>2022NE00073</t>
  </si>
  <si>
    <t>2022NE00074</t>
  </si>
  <si>
    <t>2022NE00075</t>
  </si>
  <si>
    <t>2022NE00076</t>
  </si>
  <si>
    <t>2022NE00077</t>
  </si>
  <si>
    <t>2022NE00078</t>
  </si>
  <si>
    <t>2022NE00079</t>
  </si>
  <si>
    <t>2022NE00081</t>
  </si>
  <si>
    <t>2022NE00082</t>
  </si>
  <si>
    <t>2022NE00083</t>
  </si>
  <si>
    <t>2022NE00084</t>
  </si>
  <si>
    <t>2022NE00085</t>
  </si>
  <si>
    <t>2022NE00086</t>
  </si>
  <si>
    <t>2022NE00087</t>
  </si>
  <si>
    <t>2022NE00088</t>
  </si>
  <si>
    <t>2022NE00089</t>
  </si>
  <si>
    <t>2022NE00090</t>
  </si>
  <si>
    <t>2022NE00091</t>
  </si>
  <si>
    <t>2022NE00092</t>
  </si>
  <si>
    <t>2022NE00093</t>
  </si>
  <si>
    <t>2022NE00094</t>
  </si>
  <si>
    <t>2022NE00100</t>
  </si>
  <si>
    <t>2022NE00103</t>
  </si>
  <si>
    <t>2022NE00107</t>
  </si>
  <si>
    <t>2022NE00110</t>
  </si>
  <si>
    <t>2022NE00113</t>
  </si>
  <si>
    <t>2022NE00114</t>
  </si>
  <si>
    <t>2022NE00118</t>
  </si>
  <si>
    <t>2022NE00123</t>
  </si>
  <si>
    <t>2022NE00124</t>
  </si>
  <si>
    <t>2022NE00125</t>
  </si>
  <si>
    <t>2022NE00128</t>
  </si>
  <si>
    <t>2022NE00136</t>
  </si>
  <si>
    <t>2022NE00173</t>
  </si>
  <si>
    <t>2022NE00177</t>
  </si>
  <si>
    <t>2022NE00178</t>
  </si>
  <si>
    <t>2022NE00182</t>
  </si>
  <si>
    <t>2022NE00185</t>
  </si>
  <si>
    <t>2022NE00187</t>
  </si>
  <si>
    <t>2022NE00190</t>
  </si>
  <si>
    <t>2022NE00195</t>
  </si>
  <si>
    <t>2022NE00200</t>
  </si>
  <si>
    <t>2022NE00206</t>
  </si>
  <si>
    <t>2022NE00257</t>
  </si>
  <si>
    <t>2022NE00282</t>
  </si>
  <si>
    <t>2022NE00284</t>
  </si>
  <si>
    <t>2022NE00287</t>
  </si>
  <si>
    <t>2022NE00290</t>
  </si>
  <si>
    <t>2022NE00311</t>
  </si>
  <si>
    <t>2022NE00313</t>
  </si>
  <si>
    <t>2022NE00317</t>
  </si>
  <si>
    <t>2022NE00330</t>
  </si>
  <si>
    <t>2022NE00354</t>
  </si>
  <si>
    <t>2022NE00359</t>
  </si>
  <si>
    <t>2022NE00363</t>
  </si>
  <si>
    <t>2022NE00423</t>
  </si>
  <si>
    <t>2022NE00431</t>
  </si>
  <si>
    <t>2022NE00432</t>
  </si>
  <si>
    <t>2022NE00433</t>
  </si>
  <si>
    <t>2022NE00435</t>
  </si>
  <si>
    <t>2022NE00436</t>
  </si>
  <si>
    <t>2022NE00439</t>
  </si>
  <si>
    <t>2022NE00442</t>
  </si>
  <si>
    <t>2022NE00446</t>
  </si>
  <si>
    <t>2022NE00455</t>
  </si>
  <si>
    <t>2022NE00460</t>
  </si>
  <si>
    <t>339039 - 14 - 2166.27</t>
  </si>
  <si>
    <t>Art. 24, Inciso XIII, da Lei Nº8.666/93</t>
  </si>
  <si>
    <t>339039 - 14 - 2151.14</t>
  </si>
  <si>
    <t>339093 - 15 - 2333.25</t>
  </si>
  <si>
    <t>09.2022.00002496-3</t>
  </si>
  <si>
    <t>339039 - 14 - 2144.07</t>
  </si>
  <si>
    <t>339093 - 25 - 2333.27</t>
  </si>
  <si>
    <t>09.2022.00000946-2</t>
  </si>
  <si>
    <t>339039 - 14 - 2188.01</t>
  </si>
  <si>
    <t>339039 - 14 - 2183.43</t>
  </si>
  <si>
    <t>09.2022.00000910-7</t>
  </si>
  <si>
    <t>339039 - 14 - 2235.99</t>
  </si>
  <si>
    <t>339092 - 14 - 2179.39</t>
  </si>
  <si>
    <t>339039 - 14 - 2149.12</t>
  </si>
  <si>
    <t>Art. 25, Inciso II, da Lei Nº8.666/93</t>
  </si>
  <si>
    <t>09.2022.00003597-1</t>
  </si>
  <si>
    <t>339039 - 14 - 2229.89</t>
  </si>
  <si>
    <t>09.2022.00001056-9</t>
  </si>
  <si>
    <t>339092 - 12 - 2098.36</t>
  </si>
  <si>
    <t>09.2022.00008075-5</t>
  </si>
  <si>
    <t>339093 - 25 - 2333.25</t>
  </si>
  <si>
    <t>09.2022.00008073-3</t>
  </si>
  <si>
    <t>09.2022.00008064-4</t>
  </si>
  <si>
    <t>09.2022.00008065-5</t>
  </si>
  <si>
    <t>09.2022.00008066-6</t>
  </si>
  <si>
    <t>09.2022.00008069-9</t>
  </si>
  <si>
    <t xml:space="preserve">5.000,00 </t>
  </si>
  <si>
    <t>2022NE00532</t>
  </si>
  <si>
    <t>2022NE00533</t>
  </si>
  <si>
    <t>2022NE00534</t>
  </si>
  <si>
    <t>2022NE00535</t>
  </si>
  <si>
    <t>2022NE00536</t>
  </si>
  <si>
    <t>2022NE00538</t>
  </si>
  <si>
    <t>2022NE00540</t>
  </si>
  <si>
    <t>2022NE00541</t>
  </si>
  <si>
    <t>2022NE00542</t>
  </si>
  <si>
    <t>2022NE00543</t>
  </si>
  <si>
    <t>2022NE00544</t>
  </si>
  <si>
    <t>2022NE00545</t>
  </si>
  <si>
    <t>2022NE00548</t>
  </si>
  <si>
    <t>2022NE00552</t>
  </si>
  <si>
    <t>2022NE00555</t>
  </si>
  <si>
    <t>2022NE00559</t>
  </si>
  <si>
    <t>2022NE00562</t>
  </si>
  <si>
    <t>2022NE00563</t>
  </si>
  <si>
    <t>2022NE00564</t>
  </si>
  <si>
    <t>2022NE00618</t>
  </si>
  <si>
    <t>2022NE00642</t>
  </si>
  <si>
    <t>2022NE00643</t>
  </si>
  <si>
    <t>2022NE00646</t>
  </si>
  <si>
    <t>2022NE00660</t>
  </si>
  <si>
    <t>2022NE00661</t>
  </si>
  <si>
    <t>2022NE00669</t>
  </si>
  <si>
    <t>2022NE00698</t>
  </si>
  <si>
    <t>2022NE00699</t>
  </si>
  <si>
    <t>2022NE00700</t>
  </si>
  <si>
    <t>2022NE00701</t>
  </si>
  <si>
    <t>2022NE00702</t>
  </si>
  <si>
    <t>2022NE00704</t>
  </si>
  <si>
    <t>2022NE00705</t>
  </si>
  <si>
    <t>2022NE00706</t>
  </si>
  <si>
    <t>2022NE00707</t>
  </si>
  <si>
    <t>2022NE00708</t>
  </si>
  <si>
    <t>2022NE00710</t>
  </si>
  <si>
    <t>2022NE00712</t>
  </si>
  <si>
    <t>2022NE00713</t>
  </si>
  <si>
    <t>2022NE00714</t>
  </si>
  <si>
    <t>2022NE00715</t>
  </si>
  <si>
    <t>2022NE00716</t>
  </si>
  <si>
    <t>2022NE00718</t>
  </si>
  <si>
    <t>2022NE00719</t>
  </si>
  <si>
    <t>2022NE00727</t>
  </si>
  <si>
    <t>2022NE00728</t>
  </si>
  <si>
    <t>2022NE00729</t>
  </si>
  <si>
    <t>2022NE00730</t>
  </si>
  <si>
    <t>2022NE00732</t>
  </si>
  <si>
    <t xml:space="preserve">3.492,00 </t>
  </si>
  <si>
    <t xml:space="preserve">8.199,06 </t>
  </si>
  <si>
    <t xml:space="preserve">960,00 </t>
  </si>
  <si>
    <t xml:space="preserve">450.000,00 </t>
  </si>
  <si>
    <t xml:space="preserve">60.000,00 </t>
  </si>
  <si>
    <t xml:space="preserve">4.202,20 </t>
  </si>
  <si>
    <t xml:space="preserve">35.000,00 </t>
  </si>
  <si>
    <t xml:space="preserve">2.400,00 </t>
  </si>
  <si>
    <t xml:space="preserve">300,00 </t>
  </si>
  <si>
    <t xml:space="preserve">750,00 </t>
  </si>
  <si>
    <t xml:space="preserve">48.875,00 </t>
  </si>
  <si>
    <t xml:space="preserve">900,00 </t>
  </si>
  <si>
    <t xml:space="preserve">150,00 </t>
  </si>
  <si>
    <t xml:space="preserve">85,04 </t>
  </si>
  <si>
    <t xml:space="preserve">450,00 </t>
  </si>
  <si>
    <t xml:space="preserve">2.850,00 </t>
  </si>
  <si>
    <t xml:space="preserve">9.902,40 </t>
  </si>
  <si>
    <t xml:space="preserve">35.388,60 </t>
  </si>
  <si>
    <t>CONS NAC DE SEC DE ESTADO DA ADMINISTRAC</t>
  </si>
  <si>
    <t>PANORAMA COMERCIO DE PRODUTOS MEDICOS E FARMACEUTICOS LTDA</t>
  </si>
  <si>
    <t>LOCAVANS LOCACOES E TURISMO LTDA</t>
  </si>
  <si>
    <t>IMPACTO COMERCIO E SERVICOS EIRELI</t>
  </si>
  <si>
    <t xml:space="preserve">FUTURA SERVICOS PROFISSIONAIS ADMINISTRATIVOS EIRELI </t>
  </si>
  <si>
    <t>TIE TAPETES EIRELI</t>
  </si>
  <si>
    <t>CSI - GERPOWER GERADORES LTDA</t>
  </si>
  <si>
    <t>A D P COMERCIO VAREJISTA DE MERCADINHO E PAPELARIA LTDA - ME</t>
  </si>
  <si>
    <t>SAAEC DO CRATO</t>
  </si>
  <si>
    <t xml:space="preserve">INSCRIÇÕES EM CONGRESSO PARA GESTORES DESTE MP, XI CONGRESSO CONSAD DE GESTÃO PÚBLICA, NO PERÍODO                        DE 22 A 24 DE MARÇO DE 2022 EM BRASILIA-DF           </t>
  </si>
  <si>
    <t xml:space="preserve">FORNECIMENTO DE ENERGIA ELÉTRICA DE ALTA TENSÃO - DECON-FORTALEZA, REF. ABR, MAI E JUN/2022 - POR                         ESTIMATIVA           </t>
  </si>
  <si>
    <t xml:space="preserve">FORNECIMENTO DE ENERGIA ELÉTRICA EM BAIXA TENSÃO - ESCOLA SUPERIOR DO MINISTÉRIO PÚBLICO - ESMP,                       REFERENTE ABR, MAI E JUN/2022 - POR ESTIMATIVA.           </t>
  </si>
  <si>
    <t xml:space="preserve">FORNECIMENTO DE ENERGIA ELÉTRICA DE ALTA E BAIXA TENSÃO - PGJ, REFERENTE ABR, MAI E JUN/2022 - POR                          ESTIMATIVA.            </t>
  </si>
  <si>
    <t xml:space="preserve">MÁSCARA N95 - FABRICADA EM POLIPROPILENO, COM CLIP NASAL, APROVADA PELA ANVISA, SEM DISTINÇÃO DE COR DO                    MATERIAL, ATÓXICA E APIROGÊNICA. UNIDADE DE FORNECIMENTO: CAIXAS COM 10 UNIDADES.           </t>
  </si>
  <si>
    <t xml:space="preserve">LOCAÇÃO DE VEÍCULOS TIPO VANS COM AR, CAPACIDADE DE 15 LUGARES PARA OS DIAS 23, 24 E 25 DE MARÇO           </t>
  </si>
  <si>
    <t xml:space="preserve">LOCAÇÃO DE VEÍCULOS TIPO VANS, COM AR, CAPACIDADE PARA 15 PESSOAS,COM MOTORISTAS, PARA OS DIAS 23,24                        E 25 DE MARÇO.24 HORAS .           </t>
  </si>
  <si>
    <t xml:space="preserve">TAPETES SECANTES 80CM X 50CM COR CINZA.           </t>
  </si>
  <si>
    <t xml:space="preserve">FORNECIMENTO DE ÁGUA À PJ DE BREJO SANTO REF ABRIL A JUNHO/2022.           </t>
  </si>
  <si>
    <t xml:space="preserve">FORNECIMENTO DE ÁGUA À PJ DE SOBRAL REF ABRIL A JUNHO/2022.           </t>
  </si>
  <si>
    <t xml:space="preserve">TARIFA DE ÁGUA À PJ DE QUIXERAMOBIM REF ABRIL A JUNHO/2022.           </t>
  </si>
  <si>
    <t xml:space="preserve">FORNECIMENTO DE ÁGUA À PJ DE MORADA NOVA. REF ABRIL A JUNHO/2022.           </t>
  </si>
  <si>
    <t>LOCAÇÃO DE UM GRUPO GERADOR DE ENERGIA ELÉTRICA MOVIDO A ÓLEO DIESEL, COM POTÊNCIA DE 150 KVA, SEM                       FORNECIMENTO DE ÓLEO DIESEL, PARA ATENDER O PRÉDIO DA NOVA SEDE DAS PROMOTORIAS DE JUSTIÇA DE                       MARACANAÚ, LOCALIZADO NA AV. DOS ESTRUTURANTES, 152, BAIRRO ANTÔNIO JUSTA, EM MARACANAÚ/CE,</t>
  </si>
  <si>
    <t xml:space="preserve">ALCOOL SANEANTE ETÍLICO COM GRADUAÇÃO ALCOOLICA ENTRE 68 E 72 GRAUS PARA DESINFECÇÃO DE SUPERFÍCIES                   INANIMADAS. UNIDADE DE FORNECECIMENTO: GARRAFA (5 LITROS).           </t>
  </si>
  <si>
    <t xml:space="preserve">FORNECIMENTO DE SERVIÇOS DE ÁGUA E ESGOTO À PJ DE LIMOEIRO DO NORTE. REF ABRIL A JUNHO/2022.           </t>
  </si>
  <si>
    <t xml:space="preserve">FORNECIMENTO DE SERVIÇOS DE ÁGUA E ESGOTO À PJ DE JAGUARIBE. REF ABRIL A JUNHO/2022.           </t>
  </si>
  <si>
    <t xml:space="preserve">COMPLEMENTAÇÃO DA NE 1532/2021 CONCERNENTE À FATURA DE TELEFONIA MÓVEL E MODEMS - PGJ, REF.                       DEZ/2021.           </t>
  </si>
  <si>
    <t xml:space="preserve">FORNECIMENTO DE ÁGUA À PJ DE IGUATU. REF ABRIL A JUNHO/2022.           </t>
  </si>
  <si>
    <t xml:space="preserve">FORNECIMENTO DE SERVIÇOS DE ÁGUA E ESGOTO À PJ DE ICÓ. REF ABRIL A JUNHO/2022.           </t>
  </si>
  <si>
    <t xml:space="preserve">FORNECIMENTO DE ÁGUA À PJ DE GRANJA. REF ABRIL A JUNHO/2022.           </t>
  </si>
  <si>
    <t xml:space="preserve">FORNECIMENTO DE ÁGUA À PJ DE CRATO. REF ABRIL A JUNHO/2022.           </t>
  </si>
  <si>
    <t xml:space="preserve">FORNECIMENTO DE ÁGUA À PJ DE CANINDÉ. REF ABRIL A JUNHO/2022.           </t>
  </si>
  <si>
    <t xml:space="preserve">FORNECIMENTO DE ÁGUA À PJ DE JARDIM. REF ABRIL A JUNHO/2022. POR ESTIMATIVA.           </t>
  </si>
  <si>
    <t>09.2022.00008948-0</t>
  </si>
  <si>
    <t>09.2022.00008946-8</t>
  </si>
  <si>
    <t>09.2022.00008947-9</t>
  </si>
  <si>
    <t>09.2022.00008929-0</t>
  </si>
  <si>
    <t>09.2022.00008923-5</t>
  </si>
  <si>
    <t xml:space="preserve">ALUGUEL DE DUAS SALAS COMERCIAIS ONDE FUNCIONAM AS PROMOTORIAS DE JUSTIÇA DE JUAZEIRO DO NORTE, CONFORME CONTRATO Nº 12/2017/CPL/PGJ, REF. ABRIL, MAIO E JUNHO/2022 - POR ESTIMATIVA.           </t>
  </si>
  <si>
    <t xml:space="preserve">ALUGUEL DO IMÓVEL SEDE DAS PROMOTORIAS DE JUSTIÇA DE SOBRAL, CONFORME CONTRATO Nº 02/2017, REF. ABRIL, MAIO E JUNHO/2022 - POR ESTIMATIVA.           </t>
  </si>
  <si>
    <t xml:space="preserve">LOCAÇÃO DO IMÓVEL COMPLEMENTAR DA PROMOTORIA DE CANINDÉ, CONFORME CONTRATO Nº 31/2017, REF. ABRIL A JUNHO/2022.           </t>
  </si>
  <si>
    <t xml:space="preserve">ALUGUEL DO IMÓVEL SEDE DAS PROMOTORIAS DE BARBALHA, CONFORME CONTRATO Nº 04/2013/CPL/PGJ, REF. ABRIL, MAIO E JUNHO/2022 - POR ESTIMATIVA            </t>
  </si>
  <si>
    <t xml:space="preserve">LOCAÇÃO DE IMÓVEL EM MOMBAÇA/CE CONFORME CONTRATO 84/2019 REFERENTE AOS MESES DE ABRIL A JUNHO/2022           </t>
  </si>
  <si>
    <t xml:space="preserve">ALUGUEL DO IMÓVEL SEDE DAS PROMOTORIAS DE JUSTIÇA DE SÃO BENEDITO, CONFORME CONTRATO Nº 34/2021, REFERENTE ABRIL, MAIO E JUNHO/2022.           </t>
  </si>
  <si>
    <t>09.2022.00009090-9</t>
  </si>
  <si>
    <t>09.2022.00009084-2</t>
  </si>
  <si>
    <t>PARCELAS DE ABR, MAI E JUN/2022 DOS 26 ALUNOS MATRICULADOS NA "ESPECIALIZAÇÃO EM COMBATE A CORRUPÇÃO", CONFORME CONTRATO Nº 26/2020 - POR ESTIMATIVA.</t>
  </si>
  <si>
    <t xml:space="preserve">LOCAÇÃO DE IMÓVEL PARA ABRIGAR A SEDE DAS PROMOTORIAS DE JUSTIÇA EM ALTO SANTO/CE CONFORME CONTRATO 025/2021 REFERENTE ABRIL A JUNHO/2022           </t>
  </si>
  <si>
    <t xml:space="preserve">ALUGUEL DO IMÓVEL SEDE DAS PROMOTORIAS DE RUSSAS (PISO SUPERIOR), CONFORME CONTRATO Nº 35/2021, REFERENTE ABRIL, MAIO E JUNHO/2022.           </t>
  </si>
  <si>
    <t>09.2022.00009089-7</t>
  </si>
  <si>
    <t>09.2022.00009086-4</t>
  </si>
  <si>
    <t xml:space="preserve">LOCAÇÃO DE IMÓVEL PARA ABRIGAR A SEDE DAS PROMOTORIAS DE JUSTIÇA EM BREJO SANTO/CE CONFORME CONTRATO 026/2021 REFERENTE ABRIL A JUNHO/2022           </t>
  </si>
  <si>
    <t>ALUGUEL DO IMÓVEL SEDE DAS PROMOTORIAS DE JUSTIÇA DE MARANGUAPE, CONFORME CONTRATO Nº 26/2017, REF. ABRIL, MAIO E JUNHO/2022 - POR ESTIMATIVA</t>
  </si>
  <si>
    <t>09.2022.00009091-0</t>
  </si>
  <si>
    <t>09.2022.00009071-0</t>
  </si>
  <si>
    <t>ALUGUEL DO IMÓVEL SEDE DAS PROMOTORIAS DE JUSTIÇA DE GRANJA, CONFORME CONTRATO Nº 74/2019, REFERENTE ABR, MAI E JUN/2022 - POR ESTIMATIVA</t>
  </si>
  <si>
    <t>09.2022.00009066-4</t>
  </si>
  <si>
    <t>ALUGUEL DO IMÓVEL SEDE DAS PROMOTORIAS DE JUSTIÇA DA COMARCA DE VIÇOSA, CONFORME CONTRATO Nº 51/2019, REFERENTE AOS MESES DE ABR, MAI E JUN/2022.</t>
  </si>
  <si>
    <t>09.2022.00009074-2</t>
  </si>
  <si>
    <t>ALUGUEL DO IMÓVEL SEDE DAS PROMOTORIAS DE JUSTIÇA DE PARAIBAPA, CONFORME CONTRATO Nº 85/2019, REFERENTE OS MESES DE ABR, MAI E JUN/2022.</t>
  </si>
  <si>
    <t>09.2022.00009068-6</t>
  </si>
  <si>
    <t>ALUGUEL DO IMÓVEL SEDE DAS PROMOTORIAS DE JUSTIÇA DE ACARAÚ, CONFORME CONTRATO Nº 61/2019, REF. ABR, MAI E JUN/2022 - POR ESTIMATIVA.</t>
  </si>
  <si>
    <t>09.2022.00008539-4</t>
  </si>
  <si>
    <t>339039 - 14 - 2177.39</t>
  </si>
  <si>
    <t>OI MOVEL S.A.</t>
  </si>
  <si>
    <t>09.2022.00001669-6</t>
  </si>
  <si>
    <t>339030 - 01 - 1887.28</t>
  </si>
  <si>
    <t>339039 - 14 - 2161.22</t>
  </si>
  <si>
    <t>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t>
  </si>
  <si>
    <t>09.2022.00008056-6</t>
  </si>
  <si>
    <t>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t>
  </si>
  <si>
    <t>09.2022.00008058-8</t>
  </si>
  <si>
    <t>SUPLEMENTAÇÃO DE EMPENHO EM R$ 566,04 REF A LOCAÇÃO DE IMÓVEL EM MOMBAÇA-CE RELATIVOS AO MESES DE JANEIRO A MARÇO/2022. CONFORME CONTRATO 84/2019.</t>
  </si>
  <si>
    <t>09.2022.00001995-0</t>
  </si>
  <si>
    <t>339030 - 01 - 1882.21</t>
  </si>
  <si>
    <t>09.2022.00011255-3</t>
  </si>
  <si>
    <t>09.2022.00011253-1</t>
  </si>
  <si>
    <t>09.2022.00011249-7</t>
  </si>
  <si>
    <t>09.2022.00011184-3</t>
  </si>
  <si>
    <t>09.2022.00003612-6</t>
  </si>
  <si>
    <t>339039 - 14 - 2163.24</t>
  </si>
  <si>
    <t>09.2022.00011178-7</t>
  </si>
  <si>
    <t>09.2022.00011156-5</t>
  </si>
  <si>
    <t>09.2022.00023888-0</t>
  </si>
  <si>
    <t>09.2022.00011144-3</t>
  </si>
  <si>
    <t>09.2022.00011140-0</t>
  </si>
  <si>
    <t>09.2022.00011134-3</t>
  </si>
  <si>
    <t>09.2022.00011132-1</t>
  </si>
  <si>
    <t>09.2022.00011130-0</t>
  </si>
  <si>
    <t>09.2022.00011122-1</t>
  </si>
  <si>
    <t>SERVIÇO DE MANUTENÇÃO PREVENTIVA E CORRETIVA DO ELEVADOR DO PRÉDIO DAS PROMOTORIAS CRIMINAIS, CONFORME CONTRATO Nº 35/2018, REF. ABR, MAI E JUN/2022 -POR ESTIMATIVA.</t>
  </si>
  <si>
    <t>09.2022.00011653-8</t>
  </si>
  <si>
    <t>09.2021.00034502-3</t>
  </si>
  <si>
    <t>VALORES DAS PARCELAS MENSAIS DA PARTICIPAÇÃO DE 2 (DOIS) SERVIDORES DA SECRETARIA DE RECURSOS HUMANOS NO CURSO DE PÓS-GRADUAÇÃO LATO SENSU EM DIREITO E PROCESSO PREVIDENCIÁRIO DA UNIVERSIDADE DE FORTALEZA – UNIFOR REF AO EXERCÍCIO DE 2022.</t>
  </si>
  <si>
    <t>SERVIÇO DE MANUTENÇÃO DO ELEVADOR DO PRÉDIO DAS PROMOTORIAS DE INVESTIGAÇÕES, CONFORME CONTRATO 053/2019. REF. ABR, MAI E JUN/2022.</t>
  </si>
  <si>
    <t>RECONHECIMENTO DE DÍVIDA PARA PAGAMENTO DE DESPESAS DE INSCRIÇÕES PARA MEMBROS DO MINISTÉRIO PÚBLICO, POR INEXIGIBILIDADE DE LICITAÇÃO, PARA O “XXIV CONGRESSO NACIONAL DO MINISTÉRIO PÚBLICO”, REALIZADO PELA ASSOCIAÇÃO CEARENSE DO MINISTÉRIO PÚBLICO (ACMP) EM CONJUNTO COM A ASSOCIAÇÃO</t>
  </si>
  <si>
    <t xml:space="preserve">SERVIÇOS DE ÁGUA E ESGOTO ÀS UNIDADES MINISTERIAIS RELATIVOS AOS MESES DE ABRIL A JUNHO DE 2022. POR ESTIMATIVA.           </t>
  </si>
  <si>
    <t>09.2022.00011646-0</t>
  </si>
  <si>
    <t>09.2022.00009710-2</t>
  </si>
  <si>
    <t>09.2022.00011512-8</t>
  </si>
  <si>
    <t>2022NE00735</t>
  </si>
  <si>
    <t>09.2022.00011447-3</t>
  </si>
  <si>
    <t>VALORES CORRESPONDENTES AO TERMO DE CESSÃO DE ÁREA DO DECON QUE FUNCIONA NO AEROPORTO DE FORTALEZA, RELATIVOS AOS MESES DE ABRIL A JUNHO DE 2022.</t>
  </si>
  <si>
    <t>2022NE00746</t>
  </si>
  <si>
    <t>2022NE00749</t>
  </si>
  <si>
    <t>2022NE00752</t>
  </si>
  <si>
    <t>2022NE00753</t>
  </si>
  <si>
    <t>2022NE00754</t>
  </si>
  <si>
    <t>2022NE00755</t>
  </si>
  <si>
    <t>2022NE00756</t>
  </si>
  <si>
    <t>2022NE00757</t>
  </si>
  <si>
    <t>2022NE00759</t>
  </si>
  <si>
    <t>2022NE00761</t>
  </si>
  <si>
    <t>2022NE00772</t>
  </si>
  <si>
    <t>2022NE00773</t>
  </si>
  <si>
    <t>2022NE00775</t>
  </si>
  <si>
    <t>2022NE00777</t>
  </si>
  <si>
    <t>2022NE00778</t>
  </si>
  <si>
    <t>2022NE00779</t>
  </si>
  <si>
    <t>2022NE00780</t>
  </si>
  <si>
    <t>2022NE00781</t>
  </si>
  <si>
    <t>2022NE00782</t>
  </si>
  <si>
    <t>2022NE00783</t>
  </si>
  <si>
    <t>2022NE00784</t>
  </si>
  <si>
    <t>2022NE00785</t>
  </si>
  <si>
    <t>2022NE00789</t>
  </si>
  <si>
    <t>2022NE00790</t>
  </si>
  <si>
    <t>2022NE00791</t>
  </si>
  <si>
    <t>2022NE00792</t>
  </si>
  <si>
    <t>2022NE00793</t>
  </si>
  <si>
    <t>2022NE00794</t>
  </si>
  <si>
    <t>2022NE00798</t>
  </si>
  <si>
    <t>2022NE00799</t>
  </si>
  <si>
    <t>2022NE00800</t>
  </si>
  <si>
    <t>2022NE00801</t>
  </si>
  <si>
    <t>2022NE00802</t>
  </si>
  <si>
    <t>2022NE00803</t>
  </si>
  <si>
    <t>2022NE00804</t>
  </si>
  <si>
    <t>2022NE00809</t>
  </si>
  <si>
    <t>2022NE00810</t>
  </si>
  <si>
    <t>2022NE00814</t>
  </si>
  <si>
    <t>2022NE00827</t>
  </si>
  <si>
    <t>2022NE00834</t>
  </si>
  <si>
    <t>2022NE00838</t>
  </si>
  <si>
    <t>2022NE00843</t>
  </si>
  <si>
    <t>2022NE00844</t>
  </si>
  <si>
    <t>2022NE00852</t>
  </si>
  <si>
    <t>2022NE00872</t>
  </si>
  <si>
    <t xml:space="preserve">FORNECIMENTO DE SERVIÇOS DA TELEFONIA FIXA E DO OI VELOX REFERENTE AOS MESES DE ABR A JUN/2022.                       CONFORME CONTRATO 018/SEINFRA/2021. POR ESTIMATIVA.           </t>
  </si>
  <si>
    <t xml:space="preserve">SERVIÇOS DE ÀGUA E ESGOTO DESTA PROCURADORIA GERAL DE JUSTIÇA RELATIVOS AOS MESES DE JANEIRO A                          MARÇO DE 2021.           </t>
  </si>
  <si>
    <t xml:space="preserve">FORNECIMENTO DE SERVIÇOS DE TELEFONIA MÓVEL E MODEMS REFERENTE AOS MESES DE JANEIRO A MARÇO/2022           </t>
  </si>
  <si>
    <t>PROFESSORA ANTONIETA CURSOS E CAPACITAÇÃO PROFISSIONAL LTDA ME</t>
  </si>
  <si>
    <t xml:space="preserve">NECAVA INSPEÇAO E PESQUISA EM TRANSP LTDA ME </t>
  </si>
  <si>
    <t xml:space="preserve">SAAE SERV AUTONOMO AGUA ESGOTO GRANJA </t>
  </si>
  <si>
    <t xml:space="preserve">OI S.A. - EM RECUPERACAO JUDICIAL </t>
  </si>
  <si>
    <t xml:space="preserve">PREFEITURA MUNICIPAL DE BREJO SANTO </t>
  </si>
  <si>
    <t xml:space="preserve">SERVICO AUTONOMO DE AGUA E ESGOTO DE IGUATU </t>
  </si>
  <si>
    <t xml:space="preserve">COMPANHIA DE AGUA E ESGOTO DO CEARA CAGECE </t>
  </si>
  <si>
    <t xml:space="preserve">Oi Móvel S.A. </t>
  </si>
  <si>
    <t xml:space="preserve">CLAUDIO ROTONDO JUNIOR </t>
  </si>
  <si>
    <t xml:space="preserve">MICHELL DO AMARAL ALMEIDA </t>
  </si>
  <si>
    <t xml:space="preserve">LEDA GONCALVES SCIPIAO </t>
  </si>
  <si>
    <t xml:space="preserve">FRANCISO ALENCAR MACEDO </t>
  </si>
  <si>
    <t xml:space="preserve">MARIA NOEME HOLANDA ALVES </t>
  </si>
  <si>
    <t xml:space="preserve">ARY FONTENELE BATISTA </t>
  </si>
  <si>
    <t xml:space="preserve">JULIO BERNARDINO DA SILVA NETO </t>
  </si>
  <si>
    <t xml:space="preserve">DIANA PAULA FONTENELE MAGALHÃES </t>
  </si>
  <si>
    <t xml:space="preserve">LUCIANO SALVIANO SAMPAIO </t>
  </si>
  <si>
    <t xml:space="preserve">RAIMUNDO ALBANI UCHOA </t>
  </si>
  <si>
    <t xml:space="preserve">FRANCISCO VALMIR DE ANDRADE </t>
  </si>
  <si>
    <t xml:space="preserve">CONSTRUTORA CALLOU LTDA </t>
  </si>
  <si>
    <t xml:space="preserve">FZ IMOVEIS LTDA </t>
  </si>
  <si>
    <t xml:space="preserve">SAAE DE ICO </t>
  </si>
  <si>
    <t xml:space="preserve">JOSÉ HYBERNON LOPES RIBEIRO </t>
  </si>
  <si>
    <t xml:space="preserve">ALESSANDRO BELCHIOR ADMINISTRACAO DE IMOVEIS LTDA </t>
  </si>
  <si>
    <t xml:space="preserve">SERVIÇO AUTÔNOMO DE ÁGUA E ESGOTO DE SOBRAL </t>
  </si>
  <si>
    <t xml:space="preserve">SAAE DE JAGUARIBE </t>
  </si>
  <si>
    <t xml:space="preserve">SERVICO AUTONOMO DE AGUA E ESGOTO DE </t>
  </si>
  <si>
    <t xml:space="preserve">SAAEC DO CRATO </t>
  </si>
  <si>
    <t xml:space="preserve">SERVIÇO AUTÔNOMO DE ÁGUA E ESGOTO DE LIMOEIRO DO Tipo de </t>
  </si>
  <si>
    <t xml:space="preserve">SAAE DE MORADA NOVA </t>
  </si>
  <si>
    <t>GARLIAVA RJ INFRAESTRUTURA E REDES DE TELECOMUNICAÇÕES SA</t>
  </si>
  <si>
    <t xml:space="preserve">FUNDACAO EDSON QUEIROZ UNIFOR </t>
  </si>
  <si>
    <t xml:space="preserve">23.900,00 </t>
  </si>
  <si>
    <t xml:space="preserve">165.000,00 </t>
  </si>
  <si>
    <t xml:space="preserve">125,00 </t>
  </si>
  <si>
    <t xml:space="preserve">17,49 </t>
  </si>
  <si>
    <t xml:space="preserve">5.489,49 </t>
  </si>
  <si>
    <t xml:space="preserve">32,16 </t>
  </si>
  <si>
    <t xml:space="preserve">22,23 </t>
  </si>
  <si>
    <t xml:space="preserve">28.341,94 </t>
  </si>
  <si>
    <t xml:space="preserve">2.398,39 </t>
  </si>
  <si>
    <t xml:space="preserve">647,52 </t>
  </si>
  <si>
    <t xml:space="preserve">253.145,22 </t>
  </si>
  <si>
    <t xml:space="preserve">22,95 </t>
  </si>
  <si>
    <t xml:space="preserve">5,30 </t>
  </si>
  <si>
    <t xml:space="preserve">5,50 </t>
  </si>
  <si>
    <t xml:space="preserve">500,00 </t>
  </si>
  <si>
    <t xml:space="preserve">33,00 </t>
  </si>
  <si>
    <t xml:space="preserve">141,61 </t>
  </si>
  <si>
    <t xml:space="preserve">314,52 </t>
  </si>
  <si>
    <t xml:space="preserve">59,30 </t>
  </si>
  <si>
    <t xml:space="preserve">7.066,98 </t>
  </si>
  <si>
    <t xml:space="preserve">105.000,00 </t>
  </si>
  <si>
    <t xml:space="preserve">16.692,78 </t>
  </si>
  <si>
    <t>CONTRATAÇÃO DIRETA DA EMPRESA PROFESSORA ANTONIETA CURSOS E CAPACITAÇÃO PROFISSIONAL LTDA, POR INEXIGIBILIDADE DE LICITAÇÃO, PARA REALIZAÇÃO DO CURSO IN COMPANY DO SISTEMA COMPRASNET - PREGÃO E DISPENSA ELETRÔNICA COM PRÁTICA DO SISTEMA, AOS SERVIDORES DO MINISTÉRIO PÚBLICO ESTADUAL QUE</t>
  </si>
  <si>
    <t>TARIFA DE VISTORIA DETALHADA PARA SE CONCLUIR SERVIÇO DE TRANSFERÊNCIA.</t>
  </si>
  <si>
    <t>PRESTAÇÃO DE SERVIÇO DE ÁGUA À PJ DE IGUATU REF. JAN, FEV E MAR/2022.</t>
  </si>
  <si>
    <t xml:space="preserve">SERVIÇO DE 0800 REF ABR, MAI E JUN/2022. POR ESTIMATIVA. CONFORME CONTRATO 001/SEINFRA/2021. </t>
  </si>
  <si>
    <t>FATURA DE TELEFONIA MÓVEL E MODEMS - PGJ, REF. DEZ/2021 - POR ESTIMATIVA</t>
  </si>
  <si>
    <t>COMPLEMENTAÇÃO DA NE 1532/2021 CONCERNENTE À FATURA DE TELEFONIA MÓVEL E MODEMS - PGJ, REF. DEZ/2021.</t>
  </si>
  <si>
    <t>ALUGUEL DE DUAS SALAS COMERCIAIS ONDE FUNCIONAM AS PROMOTORIAS DE JUSTIÇA DE JUAZEIRO DO NORTE, CONFORME CONTRATO Nº 12/2017/CPL/PGJ, REF. ABRIL, MAIO E JUNHO/2022 - POR ESTIMATIVA.</t>
  </si>
  <si>
    <t>LOCAÇÃO DO IMÓVEL COMPLEMENTAR DA PROMOTORIA DE CANINDÉ, CONFORME CONTRATO Nº 31/2017, REF. ABRIL A JUNHO/2022.</t>
  </si>
  <si>
    <t>ALUGUEL DO IMÓVEL SEDE DAS PROMOTORIAS DE JUSTIÇA DE SOBRAL, CONFORME CONTRATO Nº 02/2017, REF. ABRIL, MAIO E JUNHO/2022 - POR ESTIMATIVA.</t>
  </si>
  <si>
    <t>ALUGUEL DO IMÓVEL SEDE DAS PROMOTORIAS DE BARBALHA, CONFORME CONTRATO Nº 04/2013/CPL/PGJ, REF. ABRIL, MAIO E JUNHO/2022 - POR ESTIMATIVA</t>
  </si>
  <si>
    <t>LOCAÇÃO DE IMÓVEL EM MOMBAÇA/CE CONFORME CONTRATO 84/2019 REFERENTE AOS MESES DE ABRIL A JUNHO/2022</t>
  </si>
  <si>
    <t>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t>
  </si>
  <si>
    <t>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t>
  </si>
  <si>
    <t>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t>
  </si>
  <si>
    <t>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t>
  </si>
  <si>
    <t>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t>
  </si>
  <si>
    <t>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t>
  </si>
  <si>
    <t>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t>
  </si>
  <si>
    <t>SERVIÇO DE ÁGUA E ESGOTO DE JAGUARIBE/CE REF. JAN A MAR/2022.</t>
  </si>
  <si>
    <t>BOLETO DA ASSOCIAÇÃO BRASILEIRA DE EDITORES CIENTÍFICOS (ABEC BRASIL) PARA PAGAMENTO DA ANUIDADE DE 2022, CONFORME CONSTA NO CONTRATO Nº036/2021.</t>
  </si>
  <si>
    <t>LOCAÇÃO DE IMÓVEL EM MOMBAÇA/CE CONFORME CONTRATO 84/2019 REFERENTE AOS MESES DE JANEIRO A MARÇO/2022</t>
  </si>
  <si>
    <t>SERVIÇO DE TELEFONIA MÓVEL E MODEMS. REF ABR, MAI E JUN/2022. POR ESTIMATIVA.</t>
  </si>
  <si>
    <t>PARCELAS DE JAN, FEV E MAR/2022, DOS 26 ALUNOS MATRICULADOS NA "ESPECIALIZAÇÃO EM COMBATE A CORRUPÇÃO", CONFORME CONTRATO Nº 26/2020 - POR ESTIMATIVA.</t>
  </si>
  <si>
    <t>09.2021.00011648-2</t>
  </si>
  <si>
    <t>09.2022.00011844-7</t>
  </si>
  <si>
    <t>09.2022.00011897-0</t>
  </si>
  <si>
    <t>09.2021.00023888-0</t>
  </si>
  <si>
    <t>339039 - 25 - 2333.27</t>
  </si>
  <si>
    <t>09.2022.00013347-0</t>
  </si>
  <si>
    <t>09.2022.00011900-2</t>
  </si>
  <si>
    <t>09.2022.00000236-9</t>
  </si>
  <si>
    <t>2022NE00899</t>
  </si>
  <si>
    <t>2022NE00910</t>
  </si>
  <si>
    <t>2022NE00940</t>
  </si>
  <si>
    <t>2022NE00941</t>
  </si>
  <si>
    <t>2022NE00942</t>
  </si>
  <si>
    <t>2022NE00943</t>
  </si>
  <si>
    <t>2022NE00946</t>
  </si>
  <si>
    <t>2022NE00956</t>
  </si>
  <si>
    <t>2022NE00997</t>
  </si>
  <si>
    <t>2022NE01048</t>
  </si>
  <si>
    <t xml:space="preserve">SERVIÇO DE MASSOTERAPIA ITINERANTE CONFORME DISPENSA DE LICITAÇÃO Nº 003/2022.           </t>
  </si>
  <si>
    <t xml:space="preserve">SERVIÇO DE ÁGUA E ESGOTO DE CANINDÉ REF. JAN A MAR/2022           </t>
  </si>
  <si>
    <t>TAXAS CONDOMINIAIS DAS SALAS 705, 706 E 707 DO EDIFÍCIO BUSINESS TOWER, LOCALIZADO NA AVENIDA DESEMBARGADOR MOREIRA Nº 1701, REFERENTE MAR/2022.</t>
  </si>
  <si>
    <t>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t>
  </si>
  <si>
    <t xml:space="preserve">REEMBOLSO DO IPTU/2021 REFERENTE AO ALUGUEL DO IMÓVEL SEDE DAS PROMOTORIAS DE JUSTIÇA DA COMARCA DE VIÇOSA DO CEARÁ, CONFORME CONTRATO Nº 51/2019.           </t>
  </si>
  <si>
    <t>INSTÂNCIA EM NUVEM PARA HOSPEDAGEM DO SOFTWARE OJS PRONTO PARA RECEBER PUBLICAÇÕES DA REVISTA ACADÊMICA DO MPCE. CONFORME CONTRATO 006/2021. REF MAI, JUN E JUL/2022. POR ESTIMATIVA.</t>
  </si>
  <si>
    <t xml:space="preserve">ANUIDADE DO COLÉGIO DE DIRETORES DE ESCOLAS E CENTROS DE ESTUDOS E APERFEIÇOAMENTO FUNCIONAL DOS MINISTÉRIOS PÚBLICOS DO BRASIL - CDEMP, DO ANO DE 2022.           </t>
  </si>
  <si>
    <t xml:space="preserve">168,59 </t>
  </si>
  <si>
    <t xml:space="preserve">253,35 </t>
  </si>
  <si>
    <t xml:space="preserve">2.445,00 </t>
  </si>
  <si>
    <t xml:space="preserve">140,09 </t>
  </si>
  <si>
    <t xml:space="preserve">417,00 </t>
  </si>
  <si>
    <t xml:space="preserve">4,50 </t>
  </si>
  <si>
    <t xml:space="preserve">2.500,00 </t>
  </si>
  <si>
    <t xml:space="preserve">FRAPORT BRASIL SA AEROPORTO DE FORTALEZA </t>
  </si>
  <si>
    <t xml:space="preserve">R S BUSINESS TOWER </t>
  </si>
  <si>
    <t>YOHANE LIMA DE SOUZA ME</t>
  </si>
  <si>
    <t xml:space="preserve">YOHANE LIMA DE SOUZA ME </t>
  </si>
  <si>
    <t xml:space="preserve">SAAE DE CANINDE </t>
  </si>
  <si>
    <t>CDEMP</t>
  </si>
  <si>
    <t>339039 - 14 - 2225.85</t>
  </si>
  <si>
    <t>09.2021.00034770-0</t>
  </si>
  <si>
    <t>339092 - 25 - 2344.93</t>
  </si>
  <si>
    <t>09.2022.00016721-6</t>
  </si>
  <si>
    <t>09.2022.00017116-4</t>
  </si>
  <si>
    <t>339039 - 14 - 2207.65</t>
  </si>
  <si>
    <t>2022NE01070</t>
  </si>
  <si>
    <t>2022NE01071</t>
  </si>
  <si>
    <t>2022NE01086</t>
  </si>
  <si>
    <t>2022NE01092</t>
  </si>
  <si>
    <t>2022NE01127</t>
  </si>
  <si>
    <t>2022NE01140</t>
  </si>
  <si>
    <t>2022NE01150</t>
  </si>
  <si>
    <t>2022NE01152</t>
  </si>
  <si>
    <t>2022NE01157</t>
  </si>
  <si>
    <t>2022NE01163</t>
  </si>
  <si>
    <t>2022NE01170</t>
  </si>
  <si>
    <t>2022NE01172</t>
  </si>
  <si>
    <t>2022NE01198</t>
  </si>
  <si>
    <t>2022NE01208</t>
  </si>
  <si>
    <t>2022NE01209</t>
  </si>
  <si>
    <t>2022NE01210</t>
  </si>
  <si>
    <t>2022NE01211</t>
  </si>
  <si>
    <t>2022NE01269</t>
  </si>
  <si>
    <t>2022NE01272</t>
  </si>
  <si>
    <t>2022NE01279</t>
  </si>
  <si>
    <t>2022NE01280</t>
  </si>
  <si>
    <t>2022NE01286</t>
  </si>
  <si>
    <t>2022NE01287</t>
  </si>
  <si>
    <t>2022NE01288</t>
  </si>
  <si>
    <t>2022NE01289</t>
  </si>
  <si>
    <t>2022NE01290</t>
  </si>
  <si>
    <t>2022NE01292</t>
  </si>
  <si>
    <t>2022NE01299</t>
  </si>
  <si>
    <t>SERVIÇOS PRESTADOS CONFORME CONTRATO 014/2021 DE EXTRAÇÃO DE DADOS EM CNPJ E CPF</t>
  </si>
  <si>
    <t>TREINAMENTO PARA MEMBROS DO MPCE EM “ MEDIA TRAINING” COM CARGA HORÁRIA DE 16H/A, DIVIDIDA EM 4 MÓDULOS DE 4 HORAS DE DURAÇÃO . CONFORME ORDEM DE SERVIÇO CONTIDA NO PGA 15425-4/2022.</t>
  </si>
  <si>
    <t>EMPENHO DA DESPESA NO VALOR REFERENTE A VALORES A SEREM PAGOS DECORRENTE DOS ADITIVOS 04 E 05 DO CONTRATO DE PRESTAÇÃO DE SERVIÇO Nº 055/2019, CONFORME OFÍCIO Nº 0089/2022/CCIC.</t>
  </si>
  <si>
    <t>REFORÇO DA NE 749/2022 POR TER SIDO ESTIMADA A MENOR.</t>
  </si>
  <si>
    <t>CURSO DE “DIREITO ELEITORAL”, COM CARGA HORÁRIA DE 20H/A PARA 33 (TRINTA E TRÊS) MEMBROS DO MINISTÉRIO PÚBLICO DE ESTADO DO CEARÁ. CONFORME ORDEM DE SERVIÇO CONTIDA NO PGA 16130-0/2022.</t>
  </si>
  <si>
    <t>AQUISIÇÃO DE VALES-TRANSPORTE ELETRÔNICOS PARA SERVIDORA ELCIANE NARCISO PINHEIRO, CONFORME CONTRATO Nº 07/2019.</t>
  </si>
  <si>
    <t>REEMBOLSO DO IPTU/2021 (10ª E 11ª PARCELAS) REFERENTE AO ALUGUEL DO IMÓVEL LOCALIZADO NA RUA NELSON STUDART, N°199, LUCIANO CAVALCANTE, FORTALEZA/CE, CUJA FINALIDADE É ABRIGAR A SEDE DAS PROMOTORIAS DE JUSTIÇA DA FAZENDA PÚBLICA, NUDETOR E GDESC, CONFORME CONTRATO N°028/2015.</t>
  </si>
  <si>
    <t>REEMBOLSO DO IPTU/2021 REFERENTE AO ALUGUEL DO IMÓVEL SEDE DAS PROMOTORIAS DE JUSTIÇA DA COMARCA DE JARDIM, CONFORME CONTRATO Nº 008/2017.</t>
  </si>
  <si>
    <t>AQUISIÇÃO DE QUADROS COM PPT; OFF WHITE; VIDRO COMUM; MDF; MOLDURA 220-S72 – TAM: 55CM DE ALTURA/ 45 CM DE LARGURA. CONFORME ORDEM DE SERVIÇO CONTIDA NO PGA 09.2022.00019165-0.</t>
  </si>
  <si>
    <t>ALUGUEL DO IMÓVEL SEDE DAS PROMOTORIAS DE ARACATI, CONFORME CONTRATO 29/2015/CPL/PGJ, REF. JUL, AGO E SET/2022 - POR ESTIMATIVA</t>
  </si>
  <si>
    <t>LETREIRO RECORTADO À LASER EM ACRÍLICO 10MM COM PINTURA AUTOMOTIVA NA COR DOURADO, COMPOSTO DE 30 LETRAS DE 18 CM. FIXAÇÃO COM FITA DUPLA FACE. CONFORME ORDEM CONTIDA NO PGA 09.2022.00020730-3.</t>
  </si>
  <si>
    <t>DEA REFERENTE AO ALUGUEL DO IMÓVEL SEDE DAS PROMOTORIAS DE JUSTIÇA DA COMARCA DE VIÇOSA, CONFORME CONTRATO Nº 51/2019, REFERENTE AO PERÍODO DE 12/08/2021 A 31/12/2021, POR MOTIVO DE REAJUSTE POR TERMO DE APOSTILAMENTO MENCIONADO NA FOLHA 21 DO PGA 09.2022.00009066-4 .</t>
  </si>
  <si>
    <t>SERVIÇOS DE CURADORIA E PLANEJAMENTO DE EXPOSIÇÃO FOTOGRÁFICA "MEMÓRIAS DE PERMANÊNCIA", A SER LANÇADA NO I SEMINÁRIO DE CAPACITAÇÃO DOS GESTORES E COLABORADORES DAS INSTITUIÇÕES DE LONGA PERMANÊNCIA PARA IDOSOS NO ESTADO DO CEARÁ. CONFORME ORDEM DE SERVIÇO 01/2022/CAOCIDADANIA.</t>
  </si>
  <si>
    <t>FORNECIMENTO DE ENERGIA ELÉTRICA EM BAIXA TENSÃO - ESCOLA SUPERIOR DO MINISTÉRIO PÚBLICO - ESMPCE, REF. JUL, AGO E SET/2022 - POR ESTIMATIVA.</t>
  </si>
  <si>
    <t>FORNECIMENTO DE ENERGIA ELÉTRICA DE ALTA TENSÃO - DECON-FORTALEZA, REF. JUL, AGO E SET/2022 - POR ESTIMATIVA</t>
  </si>
  <si>
    <t>FORNECIMENTO DE ENERGIA ELÉTRICA DE MÉDIA TENSÃO A DIVERSAS UNIDADES DE CONSUMO - PGJ, REFERENTE JUL, AGO E SET/2022 - POR ESTIMATIVA.</t>
  </si>
  <si>
    <t>FORNECIMENTO DE ENERGIA ELÉTRICA EM BAIXA TENSÃO A DIVERSAS UNIDADES DE CONSUMO, REFERENTE JUL, AGO E SET/2022 - POR ESTIMATIVA.</t>
  </si>
  <si>
    <t>SERVIÇO DE ÁGUA E ESGOTO DA PROMOTORIA DE JUSTIÇA GRANJA REFERENTE JUL, AGO E SET/2022.</t>
  </si>
  <si>
    <t>SERVIÇO DE ÁGUA E ESGOTO DA PROMOTORIA DE JUSTIÇA DE CANINDÉ REFERENTE JUL, AGO E SET/2022 - POR ESTIMATIVA.</t>
  </si>
  <si>
    <t>FORNECIMENTO DE ÁGUA À PJ DE CRATO. REF JUL A SET/2022.</t>
  </si>
  <si>
    <t>FORNECIMENTO DE ÁGUA À PJ DE JARDIM. REF JUL A SET/2022. POR ESTIMATIVA.</t>
  </si>
  <si>
    <t>FORNECIMENTO DE ÁGUA À PJ DE SOBRAL REF JUL A SET/2022.</t>
  </si>
  <si>
    <t>TARIFA DE ÁGUA DA PROMOTORIA DE JUSTIÇA DE QUIXERAMOBIM REFERENTE JUL, AGO E SET/2022 - POR ESTIMATIVA.</t>
  </si>
  <si>
    <t>FORNECIMENTO DE SERVIÇOS DE ÁGUA E ESGOTO À PJ DE LIMOEIRO DO NORTE. REF JUL A SET/2022.</t>
  </si>
  <si>
    <t>FORNECIMENTO DE SERVIÇOS DE ÁGUA E ESGOTO À PJ DE JAGUARIBE. REF JUL A SET/2022.</t>
  </si>
  <si>
    <t>FORNECIMENTO DE SERVIÇOS DE ÁGUA E ESGOTO À PJ DE ICÓ. REF JUL, AGO E SET/2022.</t>
  </si>
  <si>
    <t>TAXA DE ÁGUA DA PROMOTORIA DE JUSTIÇA DE MORADA NOVA, REFERENTE JUL, AGO E SET/2022 - POR ESTIMATIVA.</t>
  </si>
  <si>
    <t>TAXA DE ÁGUA DA PROMOTORIA DE JUSTIÇA DE IGUATU, REFERENTE JUL, AGO E SET/2022 - POR ESTIMATIVA.</t>
  </si>
  <si>
    <t xml:space="preserve">100.000,00 </t>
  </si>
  <si>
    <t xml:space="preserve">24.600,00 </t>
  </si>
  <si>
    <t xml:space="preserve">108.552,64 </t>
  </si>
  <si>
    <t xml:space="preserve">33.000,00 </t>
  </si>
  <si>
    <t xml:space="preserve">222,60 </t>
  </si>
  <si>
    <t xml:space="preserve">697,18 </t>
  </si>
  <si>
    <t xml:space="preserve">79,82 </t>
  </si>
  <si>
    <t xml:space="preserve">2.200,00 </t>
  </si>
  <si>
    <t xml:space="preserve">13.219,50 </t>
  </si>
  <si>
    <t xml:space="preserve">2.375,00 </t>
  </si>
  <si>
    <t xml:space="preserve">2.033,31 </t>
  </si>
  <si>
    <t xml:space="preserve">3.400,00 </t>
  </si>
  <si>
    <t xml:space="preserve">8.000,00 </t>
  </si>
  <si>
    <t xml:space="preserve">25.000,00 </t>
  </si>
  <si>
    <t xml:space="preserve">250.000,00 </t>
  </si>
  <si>
    <t xml:space="preserve">230.000,00 </t>
  </si>
  <si>
    <t>SERVICO FEDERAL DE PROCESSAMENTO DE DADOS (SERPRO)</t>
  </si>
  <si>
    <t>IMPULSIONE COMUNICAÇÃO LTDA</t>
  </si>
  <si>
    <t>CENTRO BRASILEIRO DE PESQUISA EM AVALIAÇÃO E SELEÇÃO E DE PROMOÇÃO DE EVENTOS</t>
  </si>
  <si>
    <t>PAULA STHEFANI DE CARLI LTDA</t>
  </si>
  <si>
    <t>SINDICATO DAS EMPRESAS DE TRANSPORTES DE PASSAGEIROS DO ESTADO DO CEARA</t>
  </si>
  <si>
    <t>MOLDURAS COMERC OBRAS DE ARTE ACESS LTDA</t>
  </si>
  <si>
    <t>ACRIMETAL INDÚSTRIA E COMÉRCIO DE LUMINOSOS ACRÍLICOS E ESTRUTURAS LTDA</t>
  </si>
  <si>
    <t>ELIANE LOBO MARTINS</t>
  </si>
  <si>
    <t>09.2021.00034483-5</t>
  </si>
  <si>
    <t>09.2022.00015425-4</t>
  </si>
  <si>
    <t>09.2021.00016130-0</t>
  </si>
  <si>
    <t>339039 - 14 - 2214.72</t>
  </si>
  <si>
    <t>339030 - 01 - 1891.32</t>
  </si>
  <si>
    <t>339030 - 01 - 1902.44</t>
  </si>
  <si>
    <t>Art. 24, Inciso XXII, da Lei Nº8.666/93</t>
  </si>
  <si>
    <t>SERVIÇOS DE ÁGUA E ESGOTO ÀS UNIDADES MINISTERIAIS RELATIVOS AOS MESES DE JUL A SET/2022. POR ESTIMATIVA.</t>
  </si>
  <si>
    <t>VALORES CORRESPONDENTES AO TERMO DE CESSÃO DE ÁREA DO DECON QUE FUNCIONA NO AEROPORTO DE FORTALEZA, RELATIVOS AOS MESES DE JUL A SET/2022.</t>
  </si>
  <si>
    <t>SERVIÇO DE MANUTENÇÃO PREVENTIVA E CORRETIVA DO ELEVADOR DO PRÉDIO DAS PROMOTORIAS CRIMINAIS, CONFORME CONTRATO Nº 35/2018, REF. JUL, AGO E SET/2022 -POR ESTIMATIVA.</t>
  </si>
  <si>
    <t>FORNECIMENTO DE ÁGUA À PJ DE BREJO SANTO REF JUL A SET/2022.</t>
  </si>
  <si>
    <t>SERVIÇO DE MANUTENÇÃO DO ELEVADOR DO PRÉDIO DAS PROMOTORIAS DE INVESTIGAÇÕES, CONFORME CONTRATO 053/2019. REF. JUL, AGO E SET/2022.</t>
  </si>
  <si>
    <t>FORNECIMENTO DE SERVIÇOS DA TELEFONIA FIXA E DO OI VELOX REFERENTE AOS MESES DE JUL A SET/2022. POR ESTIMATIVA.</t>
  </si>
  <si>
    <t>SERVIÇO DE TELEFONIA MÓVEL E MODEMS. REF JUL, AGO E SET/2022. POR ESTIMATIVA.</t>
  </si>
  <si>
    <t>FORNECIMENTO DE PRODUTOS E DE DIVERSOS SERVIÇOS DOS CORREIOS POR MEIO DOS CANAIS DE ATENDIMENTO DISPONIBILIZADOS, CONFORME CONTRATO 023/2020, REFERENTE AOS MESES DE JUL, AGO E SET/2022. POR ESTIMATIVA.</t>
  </si>
  <si>
    <t>AQUISIÇÃO DE VALES-TRANSPORTE ELETRÔNICOS POR ESTIMATIVA. REF AGO E SET/2022, CONFORME CONTRATO Nº 07/2019.</t>
  </si>
  <si>
    <t>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t>
  </si>
  <si>
    <t>PARTICIPAÇÃO DE 01 (UM) SERVIDOR DA ASSESSORIA DE IMPRENSA DO MPCE NO CONGRESSO BRASILEIRO DE ASSESSORES DE COMUNICAÇÃO DO SISTEMA DE JUSTIÇA (CONBRASCOM) – EDIÇÃO 2022</t>
  </si>
  <si>
    <t>PARTICIPAÇÃO DO SERVIDOR JOSÉ REGINALDO AGUIAR, ASSESSOR DE IMPRENSA DO MPCE, NO CONGRESSO BRASILEIRO DE ASSESSORES DE COMUNICAÇÃO DO SISTEMA DE JUSTIÇA (CONBRASCOM) – EDIÇÃO 2022</t>
  </si>
  <si>
    <t>ANUIDADE DO COLÉGIO DE DIRETORES DE ESCOLAS E CENTROS DE ESTUDOS E APERFEIÇOAMENTO FUNCIONAL DOS MINISTÉRIOS PÚBLICOS DO BRASIL - CDEMP, DO ANO DE 2022.</t>
  </si>
  <si>
    <t>FORUM NACIONAL DE COMUNICACAO E JUSTICA</t>
  </si>
  <si>
    <t xml:space="preserve">300.000,00 </t>
  </si>
  <si>
    <t xml:space="preserve">335,40 </t>
  </si>
  <si>
    <t xml:space="preserve">24,79 </t>
  </si>
  <si>
    <t>2022NE01306</t>
  </si>
  <si>
    <t>2022NE01307</t>
  </si>
  <si>
    <t>2022NE01308</t>
  </si>
  <si>
    <t>2022NE01309</t>
  </si>
  <si>
    <t>2022NE01311</t>
  </si>
  <si>
    <t>2022NE01315</t>
  </si>
  <si>
    <t>2022NE01316</t>
  </si>
  <si>
    <t>2022NE01317</t>
  </si>
  <si>
    <t>2022NE01327</t>
  </si>
  <si>
    <t>2022NE01363</t>
  </si>
  <si>
    <t>2022NE01440</t>
  </si>
  <si>
    <t>2022NE01446</t>
  </si>
  <si>
    <t>2022NE01451</t>
  </si>
  <si>
    <t>2022NE01477</t>
  </si>
  <si>
    <t>2022NE01485</t>
  </si>
  <si>
    <t>SERVIÇOS DA TELEFONIA FIXA E DO OI VELOX SERVIÇO DE 0800 REF JUL, AGO E SET/2022. POR ESTIMATIVA.</t>
  </si>
  <si>
    <t>ALUGUEL DO IMÓVEL SEDE DAS PROMOTORIAS DE JUSTIÇA DE GRANJA, CONFORME CONTRATO Nº 74/2019, REFERENTE: JAN, FEV E MAR/2022 - POR ESTIMATIVA</t>
  </si>
  <si>
    <t>TAXAS CONDOMINIAIS DO IMÓVEL SEDE DA 8ª PROMOTORIA DE JUSTIÇA DE JUAZEIRO DO NORTE, CONFORME CONTRATO Nº 63/2019, REF. JAN, FEV E MAR/2022 - POR ESTIMATIVA.</t>
  </si>
  <si>
    <t>ALUGUEL DO IMÓVEL SEDE DAS PROMOTORIAS DE JUSTIÇA DE MARANGUAPE, CONFORME CONTRATO Nº 26/2017, REF. JAN, FEV E MAR/2022 - POR ESTIMATIVA</t>
  </si>
  <si>
    <t>TAXAS CONDOMINIAIS DO IMÓVEL SEDE DAS PROMOTORIAS DE JUSTIÇA DO EUSÉBIO, CONFORME CONTRATO Nº 27/2021, REFERENTE JAN, FEV E MAR/2022 - POR ESTIMATIVA.</t>
  </si>
  <si>
    <t>ALUGUEL DO IMÓVEL SEDE DAS PROMOTORIAS DE CASCAVEL, CONFORME CONTRATO Nº 39/2013/CPL/PGJ, REFERENTE JAN, FEV E MAR/2022 - POR ESTIMATIVA</t>
  </si>
  <si>
    <t>LOCAÇÃO DE IMÓVEL PARA ABRIGAR A SEDE DAS PROMOTORIAS DE JUSTIÇA EM CAUCAIA/CE CONFORME CONTRATO 048/2019 REFERENTE JANEIRO A MARÇO/2022</t>
  </si>
  <si>
    <t>ALUGUEL DO IMÓVEL SEDE DAS PROMOTORIAS DE RUSSAS, CONFORME CONTRATO Nº 35/2021, REFERENTE JAN, FEV E MAR/2022.</t>
  </si>
  <si>
    <t>FORNECIMENTO DE PRODUTOS E DE DIVERSOS SERVIÇOS DOS CORREIOS POR MEIO DOS CANAIS DE ATENDIMENTO DISPONIBILIZADOS, CONFORME CONTRATO 023/2020, REFERENTE AOS MESES DE ABRIL, MAIO E JUNHO/2022.</t>
  </si>
  <si>
    <t>http://www8.mpce.mp.br/inexigibilidade/092022000112553.pdf</t>
  </si>
  <si>
    <t>http://www8.mpce.mp.br/inexigibilidade/092022000112531.pdf</t>
  </si>
  <si>
    <t>http://www8.mpce.mp.br/inexigibilidade/092022000112497.pdf</t>
  </si>
  <si>
    <t>http://www8.mpce.mp.br/inexigibilidade/092022000111843.pdf</t>
  </si>
  <si>
    <t>http://www8.mpce.mp.br/dispensa /092022000036126.pdf</t>
  </si>
  <si>
    <t>http://www8.mpce.mp.br/dispensa /092022000019950.pdf</t>
  </si>
  <si>
    <t>http://www8.mpce.mp.br/dispensa /092022000016696.pdf</t>
  </si>
  <si>
    <t>http://www8.mpce.mp.br/inexigibilidade/092022000111787.pdf</t>
  </si>
  <si>
    <t>http://www8.mpce.mp.br/inexigibilidade/092022000111565.pdf</t>
  </si>
  <si>
    <t>http://www8.mpce.mp.br/inexigibilidade/092022000238880.pdf</t>
  </si>
  <si>
    <t>http://www8.mpce.mp.br/inexigibilidade/092022000111443.pdf</t>
  </si>
  <si>
    <t>http://www8.mpce.mp.br/inexigibilidade/092022000111400.pdf</t>
  </si>
  <si>
    <t>http://www8.mpce.mp.br/inexigibilidade/092022000111343.pdf</t>
  </si>
  <si>
    <t>http://www8.mpce.mp.br/inexigibilidade/092022000111321.pdf</t>
  </si>
  <si>
    <t>http://www8.mpce.mp.br/inexigibilidade/092022000111300.pdf</t>
  </si>
  <si>
    <t>http://www8.mpce.mp.br/inexigibilidade/092022000111221.pdf</t>
  </si>
  <si>
    <t>http://www8.mpce.mp.br/dispensa /092022000116538.pdf</t>
  </si>
  <si>
    <t>http://www8.mpce.mp.br/inexigibilidade/092021000345023.pdf</t>
  </si>
  <si>
    <t>http://www8.mpce.mp.br/dispensa /092022000116460.pdf</t>
  </si>
  <si>
    <t>http://www8.mpce.mp.br/inexigibilidade/092022000097102.pdf</t>
  </si>
  <si>
    <t>http://www8.mpce.mp.br/inexigibilidade/092022000115128.pdf</t>
  </si>
  <si>
    <t>http://www8.mpce.mp.br/inexigibilidade/092022000114473.pdf</t>
  </si>
  <si>
    <t>http://www8.mpce.mp.br/Inexigibilidade/092022000085394.pdf</t>
  </si>
  <si>
    <t>http://www8.mpce.mp.br/Dispensa/092022000016696.pdf</t>
  </si>
  <si>
    <t>http://www8.mpce.mp.br/Inexigibilidade/092021000116482.pdf</t>
  </si>
  <si>
    <t>http://www8.mpce.mp.br/Inexigibilidade/092022000118447.pdf</t>
  </si>
  <si>
    <t>http://www8.mpce.mp.br/Inexigibilidade/092022000035971.pdf</t>
  </si>
  <si>
    <t>http://www8.mpce.mp.br/Inexigibilidade/092022000007486.pdf</t>
  </si>
  <si>
    <t>http://www8.mpce.mp.br/Inexigibilidade/092022000009330.pdf</t>
  </si>
  <si>
    <t>http://www8.mpce.mp.br/Inexigibilidade/092022000009040.pdf</t>
  </si>
  <si>
    <t>http://www8.mpce.mp.br/Inexigibilidade/092022000007531.pdf</t>
  </si>
  <si>
    <t>http://www8.mpce.mp.br/Inexigibilidade/092022000009462.pdf</t>
  </si>
  <si>
    <t>http://www8.mpce.mp.br/Inexigibilidade/092022000009295.pdf</t>
  </si>
  <si>
    <t>http://www8.mpce.mp.br/Inexigibilidade/092022000118970.pdf</t>
  </si>
  <si>
    <t>http://www8.mpce.mp.br/Inexigibilidade/092021000238880.pdf</t>
  </si>
  <si>
    <t>http://www8.mpce.mp.br/Dispensa /092022000010569.pdf</t>
  </si>
  <si>
    <t>http://www8.mpce.mp.br/Dispensa /092022000090910.pdf</t>
  </si>
  <si>
    <t>http://www8.mpce.mp.br/Dispensa /092022000090909.pdf</t>
  </si>
  <si>
    <t>http://www8.mpce.mp.br/Dispensa /092022000090897.pdf</t>
  </si>
  <si>
    <t>http://www8.mpce.mp.br/Dispensa /092022000090864.pdf</t>
  </si>
  <si>
    <t>http://www8.mpce.mp.br/Dispensa /092022000090842.pdf</t>
  </si>
  <si>
    <t>http://www8.mpce.mp.br/Dispensa /092022000090742.pdf</t>
  </si>
  <si>
    <t>http://www8.mpce.mp.br/Dispensa /092022000090710.pdf</t>
  </si>
  <si>
    <t>http://www8.mpce.mp.br/Dispensa /092022000090686.pdf</t>
  </si>
  <si>
    <t>http://www8.mpce.mp.br/Dispensa /092022000090664.pdf</t>
  </si>
  <si>
    <t>http://www8.mpce.mp.br/Dispensa /092022000089480.pdf</t>
  </si>
  <si>
    <t>http://www8.mpce.mp.br/Dispensa /092022000089479.pdf</t>
  </si>
  <si>
    <t>http://www8.mpce.mp.br/Dispensa /092022000089468.pdf</t>
  </si>
  <si>
    <t>http://www8.mpce.mp.br/Dispensa /092022000089290.pdf</t>
  </si>
  <si>
    <t>http://www8.mpce.mp.br/Dispensa /092022000089235.pdf</t>
  </si>
  <si>
    <t>http://www8.mpce.mp.br/Dispensa /092022000080699.pdf</t>
  </si>
  <si>
    <t>http://www8.mpce.mp.br/Inexigibilidade/092022000007510.pdf</t>
  </si>
  <si>
    <t>http://www8.mpce.mp.br/Dispensa /092022000080755.pdf</t>
  </si>
  <si>
    <t>http://www8.mpce.mp.br/Dispensa /092022000080733.pdf</t>
  </si>
  <si>
    <t>http://www8.mpce.mp.br/Dispensa /092022000080666.pdf</t>
  </si>
  <si>
    <t>http://www8.mpce.mp.br/Dispensa /092022000080655.pdf</t>
  </si>
  <si>
    <t>http://www8.mpce.mp.br/Dispensa /092022000080644.pdf</t>
  </si>
  <si>
    <t>http://www8.mpce.mp.br/Dispensa /092022000080588.pdf</t>
  </si>
  <si>
    <t>http://www8.mpce.mp.br/Inexigibilidade/092022000008763.pdf</t>
  </si>
  <si>
    <t>http://www8.mpce.mp.br/Inexigibilidade/092022000007575.pdf</t>
  </si>
  <si>
    <t>http://www8.mpce.mp.br/Inexigibilidade/092022000133470.pdf</t>
  </si>
  <si>
    <t>http://www8.mpce.mp.br/Inexigibilidade/092022000008730.pdf</t>
  </si>
  <si>
    <t>http://www8.mpce.mp.br/Inexigibilidade/092022000007142.pdf</t>
  </si>
  <si>
    <t>http://www8.mpce.mp.br/Inexigibilidade/092022000007609.pdf</t>
  </si>
  <si>
    <t>http://www8.mpce.mp.br/Inexigibilidade/092022000008720.pdf</t>
  </si>
  <si>
    <t>http://www8.mpce.mp.br/Dispensa /092022000021222.pdf</t>
  </si>
  <si>
    <t>http://www8.mpce.mp.br/Inexigibilidade/092022000119002.pdf</t>
  </si>
  <si>
    <t>http://www8.mpce.mp.br/Dispensa /092022000002369.pdf</t>
  </si>
  <si>
    <t>ALUGUEL DO IMÓVEL SEDE DAS PROMOTORIAS DE RUSSAS (PISO SUPERIOR), CONFORME CONTRATO Nº 35/2021, REFERENTE ABRIL, MAIO E JUNHO/2022.</t>
  </si>
  <si>
    <t>ALUGUEL DO IMÓVEL SEDE DAS PROMOTORIAS DE JUSTIÇA DE SÃO BENEDITO, CONFORME CONTRATO Nº 34/2021, REFERENTE ABRIL, MAIO E JUNHO/2022.</t>
  </si>
  <si>
    <t>LOCAÇÃO DE IMÓVEL PARA ABRIGAR A SEDE DAS PROMOTORIAS DE JUSTIÇA EM BREJO SANTO/CE CONFORME CONTRATO 026/2021 REFERENTE ABRIL A JUNHO/2022</t>
  </si>
  <si>
    <t>LOCAÇÃO DE IMÓVEL PARA ABRIGAR A SEDE DAS PROMOTORIAS DE JUSTIÇA EM ALTO SANTO/CE CONFORME CONTRATO 025/2021 REFERENTE ABRIL A JUNHO/2022</t>
  </si>
  <si>
    <t>http://www8.mpce.mp.br/Inexigibilidade/092022000009107.pdf</t>
  </si>
  <si>
    <t>http://www8.mpce.mp.br/Dispensa/092022000024963.pdf</t>
  </si>
  <si>
    <t>http://www8.mpce.mp.br/Dispensa/092022000080566.pdf</t>
  </si>
  <si>
    <t>http://www8.mpce.mp.br/Dispensa/092021000347700.pdf</t>
  </si>
  <si>
    <t>http://www8.mpce.mp.br/Dispensa/092022000167216.pdf</t>
  </si>
  <si>
    <t>http://www8.mpce.mp.br/Inexigibilidade/092022000171164.pdf</t>
  </si>
  <si>
    <t>http://www8.mpce.mp.br/Dispensa/092022000138865.pdf</t>
  </si>
  <si>
    <t>09.2022.00013886-5</t>
  </si>
  <si>
    <t>http://www8.mpce.mp.br/Inexigibilidade/092021000344835.pdf</t>
  </si>
  <si>
    <t>http://www8.mpce.mp.br/Inexigibilidade/092022000154254.pdf</t>
  </si>
  <si>
    <t>http://www8.mpce.mp.br/Dispensa/23970/20195.pdf</t>
  </si>
  <si>
    <t>23970/2019-5</t>
  </si>
  <si>
    <t>http://www8.mpce.mp.br/Inexigibilidade/092021000161300.pdf</t>
  </si>
  <si>
    <t>http://www8.mpce.mp.br/Inexigibilidade/48002/20170.pdf</t>
  </si>
  <si>
    <t>48002/2017-0</t>
  </si>
  <si>
    <t>http://www8.mpce.mp.br/Dispensa/33570/20159.pdf</t>
  </si>
  <si>
    <t>33570/2015-9</t>
  </si>
  <si>
    <t>http://www8.mpce.mp.br/Dispensa/67950/20160.pdf</t>
  </si>
  <si>
    <t>67950/2016-0</t>
  </si>
  <si>
    <t>http://www8.mpce.mp.br/Dispensa/092022000191650.pdf</t>
  </si>
  <si>
    <t>09.2022.00019165-0</t>
  </si>
  <si>
    <t>http://www8.mpce.mp.br/Dispensa/26067/20148.pdf</t>
  </si>
  <si>
    <t>26067/2014-8</t>
  </si>
  <si>
    <t>http://www8.mpce.mp.br/Dispensa/092022000207303.pdf</t>
  </si>
  <si>
    <t>09.2022.00020730-3</t>
  </si>
  <si>
    <t>http://www8.mpce.mp.br/Dispensa/21507/20189.pdf</t>
  </si>
  <si>
    <t>21507/2018-9</t>
  </si>
  <si>
    <t>http://www8.mpce.mp.br/Inexigibilidade/092022000177758.pdf</t>
  </si>
  <si>
    <t>09.2022.00017775-8</t>
  </si>
  <si>
    <t>http://www8.mpce.mp.br/Dispensa/092022000223658.pdf</t>
  </si>
  <si>
    <t>09.2022.00022365-8</t>
  </si>
  <si>
    <t>http://www8.mpce.mp.br/Dispensa/092022000223491.pdf</t>
  </si>
  <si>
    <t>09.2022.00022349-1</t>
  </si>
  <si>
    <t>http://www8.mpce.mp.br/Dispensa/092022000220050.pdf</t>
  </si>
  <si>
    <t>09.2022.00022005-0</t>
  </si>
  <si>
    <t>http://www8.mpce.mp.br/Dispensa/092022000219700.pdf</t>
  </si>
  <si>
    <t>09.2022.00021970-0</t>
  </si>
  <si>
    <t>http://www8.mpce.mp.br/Inexigibilidade/092022000229808.pdf</t>
  </si>
  <si>
    <t>09.2022.00022980-8</t>
  </si>
  <si>
    <t>http://www8.mpce.mp.br/Inexigibilidade/092022000229719.pdf</t>
  </si>
  <si>
    <t>09.2022.00022971-9</t>
  </si>
  <si>
    <t>http://www8.mpce.mp.br/Inexigibilidade/092022000229752.pdf</t>
  </si>
  <si>
    <t>09.2022.00022975-2</t>
  </si>
  <si>
    <t>http://www8.mpce.mp.br/Inexigibilidade/092022000229685.pdf</t>
  </si>
  <si>
    <t>09.2022.00022968-5</t>
  </si>
  <si>
    <t>http://www8.mpce.mp.br/Inexigibilidade/092022000230392.pdf</t>
  </si>
  <si>
    <t>09.2022.00023039-2</t>
  </si>
  <si>
    <t>http://www8.mpce.mp.br/Inexigibilidade/092022000230337.pdf</t>
  </si>
  <si>
    <t>09.2022.00023033-7</t>
  </si>
  <si>
    <t>http://www8.mpce.mp.br/Inexigibilidade/092022000230226.pdf</t>
  </si>
  <si>
    <t>09.2022.00023022-6</t>
  </si>
  <si>
    <t>http://www8.mpce.mp.br/Inexigibilidade/092022000230170.pdf</t>
  </si>
  <si>
    <t>09.2022.00023017-0</t>
  </si>
  <si>
    <t>http://www8.mpce.mp.br/Inexigibilidade/092022000230092.pdf</t>
  </si>
  <si>
    <t>09.2022.00023009-2</t>
  </si>
  <si>
    <t>http://www8.mpce.mp.br/Inexigibilidade/092022000230281.pdf</t>
  </si>
  <si>
    <t>09.2022.00023028-1</t>
  </si>
  <si>
    <t>http://www8.mpce.mp.br/Inexigibilidade/092022000230137.pdf</t>
  </si>
  <si>
    <t>09.2022.00023013-7</t>
  </si>
  <si>
    <t>http://www8.mpce.mp.br/Inexigibilidade/092022000232979.pdf</t>
  </si>
  <si>
    <t>09.2022.00023297-9</t>
  </si>
  <si>
    <t>http://www8.mpce.mp.br/Inexigibilidade/092022000233234.pdf</t>
  </si>
  <si>
    <t>09.2022.00023323-4</t>
  </si>
  <si>
    <t>http://www8.mpce.mp.br/Dispensa/4053/20185.pdf</t>
  </si>
  <si>
    <t>4053/2018-5</t>
  </si>
  <si>
    <t>http://www8.mpce.mp.br/Inexigibilidade/092022000232890.pdf</t>
  </si>
  <si>
    <t>09.2022.00023289-0</t>
  </si>
  <si>
    <t>http://www8.mpce.mp.br/Dispensa/41480/20185.pdf</t>
  </si>
  <si>
    <t>41480/2018-5</t>
  </si>
  <si>
    <t>http://www8.mpce.mp.br/Inexigibilidade/092022000234066.pdf</t>
  </si>
  <si>
    <t>09.2022.00023406-6</t>
  </si>
  <si>
    <t>http://www8.mpce.mp.br/Inexigibilidade/092022000234033.pdf</t>
  </si>
  <si>
    <t>09.2022.00023403-3</t>
  </si>
  <si>
    <t>http://www8.mpce.mp.br/Inexigibilidade/092022000233967.pdf</t>
  </si>
  <si>
    <t>09.2022.00023396-7</t>
  </si>
  <si>
    <t>http://www8.mpce.mp.br/Dispensa/092020000071437.pdf</t>
  </si>
  <si>
    <t>09.2020.00007143-7</t>
  </si>
  <si>
    <t>http://www8.mpce.mp.br/Dispensa/092020000123310.pdf</t>
  </si>
  <si>
    <t>09.2020.00012331-0</t>
  </si>
  <si>
    <t>http://www8.mpce.mp.br/Inexigibilidade/092022000178068.pdf</t>
  </si>
  <si>
    <t>09.2022.00017806-8</t>
  </si>
  <si>
    <t>http://www8.mpce.mp.br/Inexigibilidade/092022000256949.pdf</t>
  </si>
  <si>
    <t>09.2022.00025694-9</t>
  </si>
  <si>
    <t>BOLETO DA ASSOCIAÇÃO BRASILEIRA DE EDITORES CIENTÍFICOS (ABEC BRASIL) PARA PAGAMENTO REFERENTE A DOIs DEPOSITADOS NOS MESES DE ABRIL, MAIO E JUNHO DE 2022, COM VENCIMENTO EM 25/08/2022, CONFORME CONSTA NO CONTRATO Nº 36/2021.</t>
  </si>
  <si>
    <t>2022NE01489</t>
  </si>
  <si>
    <t>2022NE01491</t>
  </si>
  <si>
    <t>2022NE01507</t>
  </si>
  <si>
    <t>2022NE01519</t>
  </si>
  <si>
    <t>2022NE01520</t>
  </si>
  <si>
    <t>2022NE01522</t>
  </si>
  <si>
    <t>2022NE01523</t>
  </si>
  <si>
    <t>2022NE01560</t>
  </si>
  <si>
    <t>2022NE01582</t>
  </si>
  <si>
    <t>2022NE01583</t>
  </si>
  <si>
    <t>2022NE01600</t>
  </si>
  <si>
    <t>2022NE01624</t>
  </si>
  <si>
    <t>2022NE01625</t>
  </si>
  <si>
    <t>2022NE01635</t>
  </si>
  <si>
    <t>2022NE01666</t>
  </si>
  <si>
    <t>CONFECÇÃO, FORNECIMENTO E INSTALAÇÃO DE 03 (TRÊS) PORTAS DE CORRER EM ALUMÍNIO E PVC PARA FECHAMENTO DOS SHAFTS DEQUADROS ELÉTRICOS DO PRÉDIO DA SEDE DO MPCE/PGJ, CONFORME ORDEM DE SERVIÇO Nº 01/2022.</t>
  </si>
  <si>
    <t>ANULAÇÃO TOTAL DA NED 1489/2022 POR ERRO NA MODALIDADE DE LICITAÇÃO.</t>
  </si>
  <si>
    <t>AQUISIÇÃO DE CANECAS PERSONALIZADAS VISANDO ATENDER A PROGRAMAÇÃO DE QUATRO EVENTOS DE ENCERRAMENTO DAS TURMASDE SERVIDORES DO PROGRAMA DE TUTORIA DO MPCE E DE ACOLHIDA DE NOVOS PROMOTORES DE JUSTIÇA, CONFORME ORDEM DESERVIÇO Nº 04/2022/SERH.</t>
  </si>
  <si>
    <t>AQUISIÇÃO DE IMPRESSÃO DE 54 CANVAS, TIPO A0 (841 X 1189 MM), 4 X 0 COLORIDO, PARA UTILIZAÇÃO NO EVENTO "PLANEJAMENTOESTRATÉGICO DO MPCE/2023-2029", A SER REALIZADO NO PERÍODO DE 16 A 19/08/2022, CONFORME ORDEM DE SERVIÇO Nº 02/2022.</t>
  </si>
  <si>
    <t>PRESTAÇÃO DE SERVIÇOS DE DOI's NUMBER NECESSÁRIOS A REGULAR PUBLICAÇÃO DOS TEXTOS CIENTÍFICOS DA CONTRATANTE, PARA RECONHECIMENTO NACIONAL E INTERNACIONAL, CONFORME CONTRATO Nº 36/2021, REFERENTE JUL, AGO E SET/2022.</t>
  </si>
  <si>
    <t>PRESTAÇÃO DE SERVIÇOS TÉCNICO-ESPECIALIZADOS DE ORGANIZAÇÃO E REALIZAÇÃO DE PROCESSO SELETIVO PARA FORMAÇÃO DECADASTRO DE RESERVA DE ESTAGIÁRIOS REMUNERADOS NO NÍVEL DE GRADUAÇÃO DO MPCE, CONFORME CONTRATO Nº 22/2022,REFERENTE JUL A DEZ/2022.</t>
  </si>
  <si>
    <t xml:space="preserve">13.344,00 </t>
  </si>
  <si>
    <t xml:space="preserve">1.870,00 </t>
  </si>
  <si>
    <t xml:space="preserve">1.750,00 </t>
  </si>
  <si>
    <t xml:space="preserve">2.000,00 </t>
  </si>
  <si>
    <t xml:space="preserve">12.524,85 </t>
  </si>
  <si>
    <t xml:space="preserve">24.700,00 </t>
  </si>
  <si>
    <t xml:space="preserve">1.492,00 </t>
  </si>
  <si>
    <t xml:space="preserve">907,20 </t>
  </si>
  <si>
    <t xml:space="preserve">1.185,85 </t>
  </si>
  <si>
    <t xml:space="preserve">14.364,00 </t>
  </si>
  <si>
    <t xml:space="preserve">3.661,15 </t>
  </si>
  <si>
    <t xml:space="preserve">52.000,00 </t>
  </si>
  <si>
    <t>EMILANE LIMA DA SILVA ALENCAR 05756337350</t>
  </si>
  <si>
    <t xml:space="preserve">EMILANE LIMA DA SILVA ALENCAR 05756337350 </t>
  </si>
  <si>
    <t>ESTAMPA MIX LTDA</t>
  </si>
  <si>
    <t>J L INDUSTRIA DE PLACAS LTDA</t>
  </si>
  <si>
    <t>INSTITUTO BRAS DE DIREITOS HUMANOS</t>
  </si>
  <si>
    <t>MARILIA FIUZA TARGINO EPP</t>
  </si>
  <si>
    <t>MARCOS CHAVES LESSA DE CASTRO PRODUCOES</t>
  </si>
  <si>
    <t>ALEX DO AMARANTE SILVA</t>
  </si>
  <si>
    <t>DIGIPAPER.COMERCIAL E EVENTOS EIRELI</t>
  </si>
  <si>
    <t>PORTO SEGURO COMPANHIA DE SEGUROS GERAIS</t>
  </si>
  <si>
    <t>CONSULTRE CONSULTORIA &amp; TREINAMENTO LTDA</t>
  </si>
  <si>
    <t>ADILA DO NASCIMENTO AQUINO</t>
  </si>
  <si>
    <t>ARENA SÃO GERARDO</t>
  </si>
  <si>
    <t>CENTRO DE INTEGRAÇÃO EMPRESA ESCOLA - CIEE</t>
  </si>
  <si>
    <t>339032 - 20 - 2268.12</t>
  </si>
  <si>
    <t>Art. 75, Inciso II, da Lei Nº14.133/21</t>
  </si>
  <si>
    <t>339039 - 14 - 2210.68</t>
  </si>
  <si>
    <t>IMPRESSÃO DE FOTOGRAFIAS EM PLACAS DE PVC DE 2 MM, CONFORME ORDEM DE SERVIÇO Nº 02/2022, REFERENTE AGO/2022.</t>
  </si>
  <si>
    <t>INSCRIÇÃO DE 02 (DOIS) MEMBROS DO MINISTÉRIO PÚBLICO DO ESTADO DO CEARÁ NO VIII CURSO BRASILEIRO INTERDISCIPLINAR EM DIREITOS HUMANOS,DEFINIDO COMO TEMA CENTRAL “DIREITOS HUMANOS DOS VULNERÁVEIS, MARGINALIZADOS E EXCLUÍDOS” A SER REALIZADO NO PERÍODO DE 15 A 26 DEAGOSTO DE 2022, NA FÁBRICA DE NEGÓCIOS, EM FORTALEZA, CONFORME ORDEM DE SERVIÇO.</t>
  </si>
  <si>
    <t>CONTRATAÇÃO DA EMPRESA MARILIA FIUZA TARGINO EPP., PARA MINISTRAR UM WORKSHOP “GESTÃO DA MUDANÇA”, COMO PARTE INTEGRANTE DO VI CURSODE INGRESSO E ADAPTAÇÃO À CARREIRA E PREPARAÇÃO AO VITALICIAMENTO DO MINISTÉRIO PÚBLICO DO ESTADO DO CEARÁ, COM CARGA HORÁRIA DE 8H/A,DAS 08:00H ÀS 12:00H E 13:00H ÀS 17:00H, CONFORME ORDEM DE SERVIÇO.</t>
  </si>
  <si>
    <t>CONTRATAÇÃO DA MICROEMPRESA ESPAÇO MARCOS CHAVES LESSA DE CASTRO PRODUÇÕES ME., PARA APRESENTAÇÃO MUSICAL DO ARTISTA MARCOS LESSA,PARA A SOLENIDADE DA CERIMÔNIA DE POSSE DOS MEMBROS DO MINISTÉRIO PÚBLICO E CONVIDADOS, CONFORME ORDEM DE SERVIÇO.</t>
  </si>
  <si>
    <t>MATERIAL DE DISTRIBUIÇÃO GRATUITA (COPOS PERSONALIZADOS) A SER UTILIZADO NO EVENTO DE REVISÃO DO PLANEJAMENTO ESTRATÉGICO DO MPCE /CICLO2023-2029, CONFORME ORDEM DE SERVIÇO Nº 01/2022.</t>
  </si>
  <si>
    <t>339032 - 20 - 2266.10</t>
  </si>
  <si>
    <t>339039 - 14 - 2202.60</t>
  </si>
  <si>
    <t>CONTRATAÇÃO DE COBERTURA SECURITÁRIA (SEGURO CONTRA INCÊNDIO E DANOS ELÉTRICOS) PARA ASSEGURAR O PRÉDIO ONDE ESTÃO SITUADAS ASPROMOTORIAS CRIMINAIS DA COMARCA DE FORTALEZA POR MAIS 12 MESES, A CONTAR DE 15/07/2022, CONFORME 3º ADITIVO AO CONTRATO Nº 45/2019.</t>
  </si>
  <si>
    <t>339039 - 14 - 2226.86</t>
  </si>
  <si>
    <t>INSCRIÇÃO DE 4 (QUATRO) SERVIDORES DO MINISTÉRIO PÚBLICO DO ESTADO DO CEARÁ NO CURSO "GESTÃO INTEGRADA DE ALMOXARIFADO E PATRIMÔNIOPÚBLICO, INCLUINDO DEPRECIAÇÃO E REAVALIAÇÃO DE BENS", A SER REALIZADO NOS DIAS 13 A 16 DE SETEMBRO DE 2022 NA CIDADE DE JOÃO PESSOA/PB,COM CARGA HORÁRIA DE 28H, CONFORME ORDEM DE SERVIÇO Nº 07/2022.</t>
  </si>
  <si>
    <t>AQUISIÇÃO DE KITS DE RODAS EM POLIUTERANO (RODÍZIO-TRILHO), POR DISPENSA DE LICITAÇÃO, COM VISTAS AO ATENDIMENTO DAS DEMANDAS DO MINISTÉRIOPÚBLICO DO ESTADO DO CEARÁ, CONFORME ORDEM DE COMPRA Nº 36/2022.</t>
  </si>
  <si>
    <t>LOCAÇÃO DE EQUIPAMENTO SOCIAL (CAMPO SOCIETY) VOLTADO PARA A PRÁTICA DE FUTEBOL, DURANTE O INTEGRA DIA DOS PAIS, EM 26 DE AGOSTO DE2022, DAS 17 ÀS 19 HORAS, CONFORME ORDEM DE SERVIÇO Nº 06/2022/SERH.</t>
  </si>
  <si>
    <t>339030 - 01 - 1922.66</t>
  </si>
  <si>
    <t>2022NE001673</t>
  </si>
  <si>
    <t>2022NE001690</t>
  </si>
  <si>
    <t>2022NE001693</t>
  </si>
  <si>
    <t>2022NE001694</t>
  </si>
  <si>
    <t>2022NE001695</t>
  </si>
  <si>
    <t>2022NE001699</t>
  </si>
  <si>
    <t>2022NE001706</t>
  </si>
  <si>
    <t>2022NE001707</t>
  </si>
  <si>
    <t>2022NE001730</t>
  </si>
  <si>
    <t>2022NE001731</t>
  </si>
  <si>
    <t>2022NE001732</t>
  </si>
  <si>
    <t>2022NE001735</t>
  </si>
  <si>
    <t>2022NE001736</t>
  </si>
  <si>
    <t>2022NE001737</t>
  </si>
  <si>
    <t>2022NE001739</t>
  </si>
  <si>
    <t>2022NE001747</t>
  </si>
  <si>
    <t>2022NE001751</t>
  </si>
  <si>
    <t>2022NE001770</t>
  </si>
  <si>
    <t>2022NE001771</t>
  </si>
  <si>
    <t>2022NE001773</t>
  </si>
  <si>
    <t>2022NE001795</t>
  </si>
  <si>
    <t>2022NE001812</t>
  </si>
  <si>
    <t>2022NE001814</t>
  </si>
  <si>
    <t>2022NE001836</t>
  </si>
  <si>
    <t>2022NE001841</t>
  </si>
  <si>
    <t>2022NE001842</t>
  </si>
  <si>
    <t>2022NE001868</t>
  </si>
  <si>
    <t>2022NE001880</t>
  </si>
  <si>
    <t>2022NE001906</t>
  </si>
  <si>
    <t>2022NE001907</t>
  </si>
  <si>
    <t>2022NE001908</t>
  </si>
  <si>
    <t>2022NE001909</t>
  </si>
  <si>
    <t>2022NE001910</t>
  </si>
  <si>
    <t>2022NE001911</t>
  </si>
  <si>
    <t>2022NE001912</t>
  </si>
  <si>
    <t>2022NE001913</t>
  </si>
  <si>
    <t>2022NE001914</t>
  </si>
  <si>
    <t>2022NE001915</t>
  </si>
  <si>
    <t>2022NE001916</t>
  </si>
  <si>
    <t>2022NE001917</t>
  </si>
  <si>
    <t>2022NE001918</t>
  </si>
  <si>
    <t>CONFECÇÃO DE CAMISAS GOLA POLO, NA COR BRANCA, COM A LOGOMARCA DO PRONUMEC E DO MPCE PARA AUXILIAR OS MEDIADORESCOMUNITÁRIOS NO DESENVOLVIMENTO DAS SUAS ATIVIDADES DE MEDIAÇÃO, CONFORME ORDEM DE SERVIÇO Nº 10/2022.</t>
  </si>
  <si>
    <t>100% DAS PARCELAS DO CURSO DE "ESPECIALIZAÇÃO EM DIREITO E PROCESSO PREVIDENCIÁRIO" DA UNIVERSIDADE DE FORTALEZA(UNIFOR) PARA PATRÍCIA LIMA DE SOUSA, LOTADA NA SECRETARIA DE RECURSOS HUMANOS, CONFORME CONTRATO Nº 20/2022.</t>
  </si>
  <si>
    <t>100% DAS PARCELAS DO CURSO DE "ESPECIALIZAÇÃO EM DIREITO E PROCESSO PREVIDENCIÁRIO" DA UNIVERSIDADE DE FORTALEZA(UNIFOR) PARA FÁBIO SÉRGIO HENRIQUE DE MELO, LOTADO NA SECRETARIA DE RECURSOS HUMANOS, CONFORME CONTRATO Nº21/2022.</t>
  </si>
  <si>
    <t>PARCELAS DE JUL E AGO/2022 DE 22 ALUNOS MATRICULADOS NA "ESPECIALIZAÇÃO EM COMBATE A CORRUPÇÃO", CONFORME CONTRATONº 26/2020.</t>
  </si>
  <si>
    <t>PARCELAS DE SET E OUT/2022 DE 22 ALUNOS MATRICULADOS NA "ESPECIALIZAÇÃO EM COMBATE À CORRUPÇÃO", CONFORME CONTRATONº 26/2020 - POR ESTIMATIVA.</t>
  </si>
  <si>
    <t>FORNECIMENTO DE ÁGUA PARA A PROMOTORIA DO CRATO, REFERENTE AGO E SET/2022.</t>
  </si>
  <si>
    <t>REFORÇO DA NED Nº 1290/2022 POR TER SIDO EMPENHADA POR ESTIMATIVA A MENOR.</t>
  </si>
  <si>
    <t>SERVIÇOS DE ÁGUA E ESGOTO DESTA PROCURADORIA GERAL DE JUSTIÇA RELATIVOS AOS MESES DE OUT, NOV E DEZ/2022 - PORESTIMATIVA.</t>
  </si>
  <si>
    <t>FORNECIMENTO DE ÁGUA PARA A PROMOTORIA DE JUSTIÇA DE BREJO SANTO, REFERENTE OUT, NOV E DEZ/2022 - POR ESTIMATIVA.</t>
  </si>
  <si>
    <t>FORNECIMENTO DE ÁGUA PARA A PROMOTORIA DE JUSTIÇA DE CANINDÉ, REFERENTE OUT, NOV E DEZ/2022 - POR ESTIMATIVA.</t>
  </si>
  <si>
    <t>FORNECIMENTO DE ÁGUA PARA A PROMOTORIA DE JUSTIÇA DO CRATO, REFERENTE OUT, NOV E DEZ/2022 - POR ESTIMATIVA.</t>
  </si>
  <si>
    <t>FORNECIMENTO DE ÁGUA PARA A PROMOTORIA DE JUSTIÇA DE GRANJA, REFERENTE OUT, NOV E DEZ/2022 - POR ESTIMATIVA.</t>
  </si>
  <si>
    <t>FORNECIMENTO DE ÁGUA PARA A PROMOTORIA DE JUSTIÇA DE ICÓ, REFERENTE OUT, NOV E DEZ/2022 - POR ESTIMATIVA.</t>
  </si>
  <si>
    <t>FORNECIMENTO DE ÁGUA PARA A PROMOTORIA DE JUSTIÇA DE IGUATU, REFERENTE OUT, NOV E DEZ/2022 - POR ESTIMATIVA.</t>
  </si>
  <si>
    <t>FORNECIMENTO DE ÁGUA PARA A PROMOTORIA DE JUSTIÇA DE JAGUARIBE, REFERENTE OUT, NOV E DEZ/2022 - POR ESTIMATIVA.</t>
  </si>
  <si>
    <t>FORNECIMENTO DE ÁGUA PARA A PROMOTORIA DE JUSTIÇA DE JARDIM, REFERENTE OUT, NOV E DEZ/2022 - POR ESTIMATIVA.</t>
  </si>
  <si>
    <t>FORNECIMENTO DE ÁGUA PARA A PROMOTORIA DE JUSTIÇA DE LIMOEIRO DO NORTE, REFERENTE OUT, NOV E DEZ/2022 - PORESTIMATIVA.</t>
  </si>
  <si>
    <t>FORNECIMENTO DE ÁGUA PARA A PROMOTORIA DE JUSTIÇA DE MORADA NOVA, REFERENTE OUT, NOV E DEZ/2022 - POR ESTIMATIVA.</t>
  </si>
  <si>
    <t>FORNECIMENTO DE ÁGUA PARA A PROMOTORIA DE JUSTIÇA DE QUIXERAMOBIM, REFERENTE OUT, NOV E DEZ/2022 - POR ESTIMATIVA.</t>
  </si>
  <si>
    <t>FORNECIMENTO DE ÁGUA PARA A PROMOTORIA DE JUSTIÇA DE SOBRAL, REFERENTE OUT, NOV E DEZ/2022 - POR ESTIMATIVA.</t>
  </si>
  <si>
    <t>PELLI SISTEMAS ENGENHARIA LTDA</t>
  </si>
  <si>
    <t>FUNDACAO DOM CABRAL</t>
  </si>
  <si>
    <t>STAMP INDUSTRIA E COMERCIO LTDA</t>
  </si>
  <si>
    <t>GRUPO CENTRUM CONSULTORIA CAPACITAÇÃO E EVENTOS LTDA</t>
  </si>
  <si>
    <t>INTERMEDUIO BRINDES LTDA</t>
  </si>
  <si>
    <t>AMBIENTAL CRATO CONCESSIONARIA DE SANEAMENTO SPE S.A</t>
  </si>
  <si>
    <t>ALUPLAQ INDUSTRIA COMERCIO E REPRESENTACOES LTDA</t>
  </si>
  <si>
    <t>M SIMEAO SERVICOS EM PSICOLOGIA LTDA - EPP</t>
  </si>
  <si>
    <t xml:space="preserve">5.694,00 </t>
  </si>
  <si>
    <t xml:space="preserve">4.940,00 </t>
  </si>
  <si>
    <t xml:space="preserve">13.409,09 </t>
  </si>
  <si>
    <t xml:space="preserve">8.500,00 </t>
  </si>
  <si>
    <t xml:space="preserve">46.000,00 </t>
  </si>
  <si>
    <t xml:space="preserve">18.832,00 </t>
  </si>
  <si>
    <t xml:space="preserve">4.194,81 </t>
  </si>
  <si>
    <t xml:space="preserve">1.437,66 </t>
  </si>
  <si>
    <t xml:space="preserve">20.145,39 </t>
  </si>
  <si>
    <t xml:space="preserve">5.193,96 </t>
  </si>
  <si>
    <t xml:space="preserve">1.520,00 </t>
  </si>
  <si>
    <t xml:space="preserve">518,40 </t>
  </si>
  <si>
    <t xml:space="preserve">413,40 </t>
  </si>
  <si>
    <t xml:space="preserve">4.178,97 </t>
  </si>
  <si>
    <t xml:space="preserve">642,60 </t>
  </si>
  <si>
    <t xml:space="preserve">200,00 </t>
  </si>
  <si>
    <t xml:space="preserve">4.950,00 </t>
  </si>
  <si>
    <t xml:space="preserve">2.396,10 </t>
  </si>
  <si>
    <t xml:space="preserve">5.329,63 </t>
  </si>
  <si>
    <t xml:space="preserve">78,24 </t>
  </si>
  <si>
    <t xml:space="preserve">1.050,00 </t>
  </si>
  <si>
    <t>CAPACITAÇÃO DE 3 SERVIDORES NO CURSO DE INFERÊNCIA ESTATÍSTICA APLICADA A AVALIAÇÃO DE IMÓVEIS BÁSICO EAD E AVANÇADO EAD, CONFORME ORDEM DE COMPRA Nº 09/2022.</t>
  </si>
  <si>
    <t>MULTA COMPENSATÓRIA NO VALOR DE 20% SOBRE O VALOR TOTAL DA ORDEM DE SERVIÇO EM VIRTUDE DO CANCELAMENTO DA APRESENTAÇÃO MUSICAL DOARTISTA MARCOS LESSA, PARA A SOLENIDADE DA CERIMÔNIA DE POSSE DOS MEMBROS DO MINISTÉRIO PÚBLICO E CONVIDADOS, CONFORME MANIFESTAÇÃO DAASSESSORIA JURÍDICA PARA AQUISIÇÕES E CONTRATOS - AJAC.</t>
  </si>
  <si>
    <t>SERVIÇOS ESPECIALIZADOS EDUCACIONAIS, VISANDO A IMPLANTAÇÃO DE PROGRAMA DE DESENVOLVIMENTO DE LIDERANÇA, DENOMINADO JORNADA DELIDERANÇA, PARA A CAPACITAÇÃO DE GESTORES DO MINISTÉRIO PÚBLICO DO ESTADO DO CEARÁ, CONFORME CONTRATO Nº 025/2022, REFERENTE A SET/2022.</t>
  </si>
  <si>
    <t>CAPACITAÇÃO E TREINAMENTO COM O TEMA "LEI Nº 14.133/2021 - NOVA LEI GERAL DE LICITAÇÕES E CONTRATOS" PARA 60 (SESSENTA) SERVIDORES,DURANTE OS DIAS 25, 26 E 27 DE OUTUBRO DE 2022, CONFORME ORDEM DE SERVIÇO Nº 01/2022.</t>
  </si>
  <si>
    <t>339093 - 25 - 2326.01</t>
  </si>
  <si>
    <t>Art. 25, Inciso III, da Lei Nº8.666/93</t>
  </si>
  <si>
    <t>PARCELAS DE JUL E AGO/2022 DOS 26 ALUNOS MATRICULADOS NA "ESPECIALIZAÇÃO EM COMBATE A CORRUPÇÃO", CONFORME CONTRATO Nº 26/2020.</t>
  </si>
  <si>
    <t>PARCELAS DE SET E OUT/2022 DOS 26 ALUNOS MATRICULADOS NA "ESPECIALIZAÇÃO EM COMBATE A CORRUPÇÃO", CONFORME CONTRATO Nº 26/2020 - POR ESTIMATIVA.</t>
  </si>
  <si>
    <t>TAXAS CONDOMINIAIS DAS SALAS 705, 706 E 707 DO EDIFÍCIO BUSINESS TOWER, LOCALIZADO NA AVENIDA DESEMBARGADOR MOREIRA, 1701, REFERENTEOUT, NOV E DEZ/2022.</t>
  </si>
  <si>
    <t>LOCAÇÃO DO IMÓVEL LOCALIZADO NA RUA MONTEIRO LOBATO, 96 BAIRRO DE FÁTIMA, FORTALEZA/CE, CUJA FINALIDADE É ABRIGAR AS 6ª E 7ª PROMOTORIASDE JUSTIÇA DA INFÂNCIA E JUVENTUDE DE FORTALEZA (ATUAIS 77ª E 78ª PROMOTORIAS DE JUSTIÇA DESTA COMARCA), CONFORME CONTRATO Nº019/2014/CPL/PGJ, REFERENTE AOS MESES DE OUT, NOV E DEZ/2022.</t>
  </si>
  <si>
    <t>TAXAS CONDOMINIAIS REFERENTE ÀS SALAS N° 203, 204, 206, 208 E 210 DO EDIFÍCIO CENTRO EMPRESARIAL FÓRUM SIDE, LOCALIZADO NA RUA CARLOS RIBEIRO PAMPLONA, 100 EDSON QUEIROZ, FORTALEZA-CE, CUJA FINALIDADE É ABRIGAR AS PROMOTORIAS DE JUSTIÇA DA INFÂNCIA E JUVENTUDE DE FORTALEZA, CONFORME CONTRATO DE LOCAÇÃO N° 039/2019/PGJ, REFERENTE AOS MESES DE OUT, NOV E DEZ/2022.</t>
  </si>
  <si>
    <t>RETROATIVO DO REAJUSTE DO ALUGUEL REFERENTE AO IMÓVEL LOCALIZADO NA RUA NELSON STUDART,199 - LUCIANO CAVALCANTE, FORTALEZA/CE, CUJA FINALIDADE É ABRIGAR A SEDE DAS PROMOTORIAS DE JUSTIÇA DA FAZENDA PÚBLICA, NUDETOR E GDESC, CONFORME CONTRATO N° 028/2015,  REFERENTE A 07 (SETE) DIAS DE NOVEMBRO E DEZEMBRO DE 2021.</t>
  </si>
  <si>
    <t>AQUISIÇÃO DE DISTINTIVOS FUNCIONAIS PARA USO DOS POLICIAIS MILITARES INTEGRANTES DA ASSISTÊNCIA MILITAR DO MPCE NUSIT, CONFORME ORDEM DE COMPRA Nº 34/2022.</t>
  </si>
  <si>
    <t>VALE-TRANSPORTE EM FAVOR DA SERVIDORA LORENA SARAIVA SILVA, LOTADA NA 5ª PROMOTORIA DE JUSTIÇA DA COMARCA DE CAUCAIA, CONFORME CONTRATONº 007/2019, REFERENTE OUT, NOV E DEZ/2022.</t>
  </si>
  <si>
    <t>AQUISIÇÃO DE VALE-TRANSPORTE ELETRÔNICO, POR ESTIMATIVA, CONFORME CONTRATO Nº 007/2019/CPL/PGJ, REF. OUT, NOV E DEZ/2022.</t>
  </si>
  <si>
    <t>TAXAS CONDOMINIAIS DO IMÓVEL SEDE DAS PMJ DE EUSÉBIO-CE (SALAS 409, 411 E 412 DO EDIFÍCIO OFFICE &amp; MEDICAL CENTER E RESPECTIVAS VAGAS DEGARAGEM), CONF. CONTRATO DE LOCAÇÃO Nº 027/2021/PGJ, REF. OUT, NOV E DEZ/2022, POR ESTIMATIVA.</t>
  </si>
  <si>
    <t>AQUISIÇÃO DE VALE-TRANSPORTE, POR ESTIMATIVA, CONFORME CONTRATO Nº 007/2019/CPL/PGJ, REF. OUT, NOV E DEZ/2022.</t>
  </si>
  <si>
    <t>SERVIÇO DE CONFECÇÃO E FORNECIMENTO DE 500 (QUINHENTAS) CARTEIRAS DE IDENTIFICAÇÃO FUNCIONAL, EM POLICARBONATO, DOS MEMBROS DOMINISTÉRIO PÚBLICO DO ESTADO DO CEARÁ, POR ESTIMATIVA, CONF. ORDEM DE SERVIÇO Nº 001/2022, E DISPENSA DE LICITAÇÃO, CONF. INC. I E § 1º DA LEINº 14.133/2021 E INSTRUÇÃO NORMATIVA Nº 40/2020.</t>
  </si>
  <si>
    <t>INSCRIÇÃO DE SERVIDORES DA SECRETARIA DE RECURSOS HUMANOS DO MINISTÉRIO PÚBLICO DO ESTADO DO CEARÁ NO CURSO "TREINAMENTO TÉCNICO EMGESTÃO DE PESSOAS" A SER REALIZADO NA MODALIDADE PRESENCIAL DE SETEMBRO A OUTUBRO DE 2022, COM CARGA HORÁRIA DE 20 (VINTE)HORAS/AULA, CONFORME ORDEM DE SERVIÇO Nº 08/2022/SERH.</t>
  </si>
  <si>
    <t>100% DAS PARCELAS DO CURSO DE "ESPECIALIZAÇÃO EM DIREITO E PROCESSO PREVIDENCIÁRIO" DA UNIVERSIDADE DE FORTALEZA (UNIFOR) PARA PATRÍCIALIMA DE SOUSA, LOTADA NA SECRETARIA DE RECURSOS HUMANOS, CONFORME CONTRATO Nº 020/2022, PARCELAS 04, 05, 06, 07 E 08, POR ESTIMATIVA.</t>
  </si>
  <si>
    <t>100% DAS PARCELAS DO CURSO DE "ESPECIALIZAÇÃO EM DIREITO E PROCESSO PREVIDENCIÁRIO" DA UNIVERSIDADE DE FORTALEZA (UNIFOR) PARA FÁBIOSÉRGIO HENRIQUE DE MELO, LOTADA NA SECRETARIA DE RECURSOS HUMANOS, CONFORME CONTRATO Nº 021/2022, PARCELAS 04, 05, 06, 07 E 08, PORESTIMATIVA.</t>
  </si>
  <si>
    <t>REFORÇO DA NED 2022NE001306, REF. SERVIÇOS DE ÁGUA E ESGOTO DAS UNIDADES MINISTERIAIS, REF. JUL-SET/2022, EM VIRTUDE DO AUMENTO DOCONSUMO DE ÁGUA POR PARTE DA PGJ.</t>
  </si>
  <si>
    <t>339030 - 01 - 1908.50</t>
  </si>
  <si>
    <t>Art. 25, Inciso I, da Lei Nº8.666/93</t>
  </si>
  <si>
    <t>09.2022.00022270-4</t>
  </si>
  <si>
    <t>09.2022.00023080-4</t>
  </si>
  <si>
    <t>Art. 25, Inciso II, da Lei Nº8.666/94</t>
  </si>
  <si>
    <t>Art. 25, Inciso II, da Lei Nº8.666/95</t>
  </si>
  <si>
    <t>09.2022.00034502-3</t>
  </si>
  <si>
    <t>09.2022.00035826-6</t>
  </si>
  <si>
    <t>09.2022.00035755-6</t>
  </si>
  <si>
    <t>09.2022.00035760-1</t>
  </si>
  <si>
    <t>09.2022.00035768-9</t>
  </si>
  <si>
    <t>09.2022.00035772-3</t>
  </si>
  <si>
    <t>09.2022.00035776-7</t>
  </si>
  <si>
    <t>09.2022.00035783-4</t>
  </si>
  <si>
    <t>09.2022.00035786-7</t>
  </si>
  <si>
    <t>09.2022.00035815-5</t>
  </si>
  <si>
    <t>09.2022.00035797-8</t>
  </si>
  <si>
    <t>09.2022.00035800-0</t>
  </si>
  <si>
    <t>09.2022.00035812-2</t>
  </si>
  <si>
    <t>09.2022.00035821-1</t>
  </si>
  <si>
    <t>http://www8.mpce.mp.br/Dispensa/092022000222704.pdf</t>
  </si>
  <si>
    <t>http://www8.mpce.mp.br/Inexigibilidade/092022000230804.pdf</t>
  </si>
  <si>
    <t>http://www8.mpce.mp.br/Inexigibilidade/092022000345023.pdf</t>
  </si>
  <si>
    <t>http://www8.mpce.mp.br/Inexigibilidade/092022000358266.pdf</t>
  </si>
  <si>
    <t>http://www8.mpce.mp.br/Inexigibilidade/092022000357556.pdf</t>
  </si>
  <si>
    <t>http://www8.mpce.mp.br/Inexigibilidade/092022000357601.pdf</t>
  </si>
  <si>
    <t>http://www8.mpce.mp.br/Inexigibilidade/092022000357689.pdf</t>
  </si>
  <si>
    <t>http://www8.mpce.mp.br/Inexigibilidade/092022000357723.pdf</t>
  </si>
  <si>
    <t>http://www8.mpce.mp.br/Inexigibilidade/092022000357767.pdf</t>
  </si>
  <si>
    <t>http://www8.mpce.mp.br/Inexigibilidade/092022000357834.pdf</t>
  </si>
  <si>
    <t>http://www8.mpce.mp.br/Inexigibilidade/092022000357867.pdf</t>
  </si>
  <si>
    <t>http://www8.mpce.mp.br/Inexigibilidade/092022000358155.pdf</t>
  </si>
  <si>
    <t>http://www8.mpce.mp.br/Inexigibilidade/092022000357978.pdf</t>
  </si>
  <si>
    <t>http://www8.mpce.mp.br/Inexigibilidade/092022000358000.pdf</t>
  </si>
  <si>
    <t>http://www8.mpce.mp.br/Inexigibilidade/092022000358122.pdf</t>
  </si>
  <si>
    <t>http://www8.mpce.mp.br/Inexigibilidade/092022000358211.pdf</t>
  </si>
  <si>
    <t>2022NE001954</t>
  </si>
  <si>
    <t>2022NE001973</t>
  </si>
  <si>
    <t>2022NE001974</t>
  </si>
  <si>
    <t>2022NE002001</t>
  </si>
  <si>
    <t>2022NE002002</t>
  </si>
  <si>
    <t>2022NE002003</t>
  </si>
  <si>
    <t>2022NE002008</t>
  </si>
  <si>
    <t>2022NE002009</t>
  </si>
  <si>
    <t>2022NE002010</t>
  </si>
  <si>
    <t>2022NE002011</t>
  </si>
  <si>
    <t>2022NE002012</t>
  </si>
  <si>
    <t>2022NE002015</t>
  </si>
  <si>
    <t>2022NE002032</t>
  </si>
  <si>
    <t>2022NE002033</t>
  </si>
  <si>
    <t>2022NE002060</t>
  </si>
  <si>
    <t>2022NE002066</t>
  </si>
  <si>
    <t>2022NE002075</t>
  </si>
  <si>
    <t>2022NE002083</t>
  </si>
  <si>
    <t>2022NE002091</t>
  </si>
  <si>
    <t>2022NE002092</t>
  </si>
  <si>
    <t>2022NE002117</t>
  </si>
  <si>
    <t>2022NE002144</t>
  </si>
  <si>
    <t>EMEPNHO REFERENTE A CESSÃO DE ÀREA DO DECON QUE FUNCIONA NO AEROPORTO DE FORTALEZA, RELATIVOS AOS MESES DEOUTUBRO, NOVEMBRO E DEZEMBRO DE 2022 - CONFORME TERMO DE CESSÃO DE USO - POR ESTIMATIVA</t>
  </si>
  <si>
    <t>FORNECIMENTO DE ENERGIA ELÉTRICA DE MÉDIA TENSÃO A DIVERSAS UNIDADES DE CONSUMO - PGJ, REFERENTE OUT, NOV E DEZ/2022 -POR ESTIMATIVA.</t>
  </si>
  <si>
    <t>FORNECIMENTO DE ENERGIA ELÉTRICA EM BAIXA TENSÃO - ESCOLA SUPERIOR DO MINISTÉRIO PÚBLICO - ESMPCE, REF. OUTUBRO ADEZEMBRO/2022 - POR ESTIMATIVA.</t>
  </si>
  <si>
    <t>FORNECIMENTO DE ENERGIA ELÉTRICA EM MÉDIA TENSÃO À DIVERSAS UNIDADES DE CONSUMO, REFERENTE AOS MESES DE OUTUBRO,NOVEMBRO E DEZEMBRO/2022 - POR ESTIMATIVA</t>
  </si>
  <si>
    <t>REFORÇO DA NOTA DE EMPENHO 2022NE001812, RELATIVO AO FORNECIMENTO DE ÁGUA PARA A PROMOTORIA DE CRATO, REF AOSMESES DE AGO E SET/2022 POR TER SIDO EMPENHADA POR ESTIMATIVA A MENOR</t>
  </si>
  <si>
    <t>SERVIÇO DE MASSOTERAPIA, A SER REALIZADO NO DIA 20 DE OUTUBRO DE 2022, DURANTE AS COMEMORAÇÕES DO DIA DO SERVIDOR,CONFORME ORDEM DE SERVIÇO Nº 10/2022/SERH E DISPENSA ELETRÔNICA Nº 13/2022.</t>
  </si>
  <si>
    <t>PRESTAÇÃO DE SERVIÇOS TÉCNICOS ESPECIALIZADOS DE CAPACITAÇÃO COM O TEMA "PRESERVAÇÃO DO PATRIMÔNIO CULTURAL COMOPOLÍTICA PÚBLICA", NOS DIAS 04, 07, 08, 10, 11 E 12 DE NOVEMBRO DE 2022 NA ESCOLA SUPERIOR DO MINISTÉRIO PÚBLICO -ESMP.PARTICIPANTES: Maria Jacqueline Faustino de Souza Alves do Nascimento, Fábio Vinícius Ottoni Ferreira, Fabiano Santiago Mendes, MariaIvanilde de Sena Lima, Rafaela Sousa Oliveira, Ana Ligia Oliveira Pinheiro, Gilmar Fernando de Lima Júnior, Hívia Natasha Medeiros</t>
  </si>
  <si>
    <t>ELEVARTECH ELEVADORES E COMPONENTES LTDA</t>
  </si>
  <si>
    <t xml:space="preserve">COMPANHIA ENERGETICA DO CEARA - ENEL </t>
  </si>
  <si>
    <t>LMF CONSULTORIA LTDA</t>
  </si>
  <si>
    <t>FUNDACAO DE APOIO A SERVICOS TECNICOS, ENSINO E FOMENTO A PESQUISAS - FUNDACAO A...</t>
  </si>
  <si>
    <t>RAUL OMAR DE OLIVEIRA DANTAS</t>
  </si>
  <si>
    <t>BUTUCA PRODUCOES CULTURAIS LTDA - ME</t>
  </si>
  <si>
    <t xml:space="preserve">AMBIENTAL CRATO CONCESSIONARIA DE SANEAMENTO </t>
  </si>
  <si>
    <t>YO FITNESS LTDA</t>
  </si>
  <si>
    <t>ICARO KELVEN DE OLIVEIRA FURTADO 60351113355</t>
  </si>
  <si>
    <t>ORZIL CONSULTORIA E TREINAMENTO LTDA</t>
  </si>
  <si>
    <t xml:space="preserve">66.000,00 </t>
  </si>
  <si>
    <t xml:space="preserve">330.000,00 </t>
  </si>
  <si>
    <t xml:space="preserve">3.173,61 </t>
  </si>
  <si>
    <t xml:space="preserve">4.000,00 </t>
  </si>
  <si>
    <t xml:space="preserve">61.000,00 </t>
  </si>
  <si>
    <t xml:space="preserve">1.435,70 </t>
  </si>
  <si>
    <t xml:space="preserve">460,80 </t>
  </si>
  <si>
    <t xml:space="preserve">8,73 </t>
  </si>
  <si>
    <t xml:space="preserve">4.218,00 </t>
  </si>
  <si>
    <t xml:space="preserve">1.989,00 </t>
  </si>
  <si>
    <t xml:space="preserve">2.947,00 </t>
  </si>
  <si>
    <t>SERVIÇO DE MANUTENÇÃO PREVENTIVA E CORRETIVA DO ELEVADOR DO PRÉDIO DAS PROMOTORIAS CRIMINAIS, CONFORME CONTRATO Nº 035/2018, REF. OUT,NOV E DEZ/2022, POR ESTIMATIVA.</t>
  </si>
  <si>
    <t>FORNECIMENTO DE PRODUTOS E DE DIVERSOS SERVIÇOS DOS CORREIOS, POR MEIO DOS CANAIS DE ATENDIMENTO DISPONIBILIZADOS, CONFORME CONTRATO Nº023/2020, REF. OUT, NOV E DEZ/2022, POR ESTIMATIVA.</t>
  </si>
  <si>
    <t>SERVIÇO DE 0800, REF. OUT, NOV E DEZ/2022, POR ESTIMATIVA. INEXIGIBILIDADE DE LICITAÇÃO, CONF. ART. 25, CAPUT, DA LEI Nº 8.666/93.</t>
  </si>
  <si>
    <t>SERVIÇO DE TELEFONIA FIXA E INTERNET BANDA LARGA (OI VELOX), REF. OUT, NOV E DEZ/2022, POR ESTIMATIVA. INEXIGIBILIDADE DE LICITAÇÃO, CONF. ART.25, CAPUT, DA LEI Nº 8.666/93.</t>
  </si>
  <si>
    <t>09.2022.00036430-2</t>
  </si>
  <si>
    <t>09.2022.00036436-8</t>
  </si>
  <si>
    <t>SERVIÇOS DE MANUTENÇÃO DO ELEVADOR DO PRÉDIO DAS PROMOTORIAS DE INVESTIGAÇÕES, CONFORME CONTRATO 053/2019 (CRIZANTO &gt;&gt;ELEVARTECH ELEVADORES), REF. OUT, NOV E DEZ/2022, POR ESTIMATIVA.</t>
  </si>
  <si>
    <t>09.2022.00036946-3</t>
  </si>
  <si>
    <t>09.2022.00036958-5</t>
  </si>
  <si>
    <t>AQUISIÇÃO DE 100 (CEM) GARRAFAS TÉRMICAS DE 1L PARA BEBIDAS QUENTES, POR DISPENSA DE LICITAÇÃO, COM VISTAS AO ATENDIMENTO DAS DEMANDASDO MINISTÉRIO PÚBLICO DO ESTADO DO CEARÁ, CONFORME CONDIÇÕES, QUANTIDADES E EXIGÊNCIAS ESTABELECIDAS NA DISPENSA ELETRÔNICA011/2022 (DOE 1377, 05/10/2022).</t>
  </si>
  <si>
    <t>09.2022.00036718-7</t>
  </si>
  <si>
    <t>339030 - 01 - 1885.24</t>
  </si>
  <si>
    <t>REFORÇO DA NED 2022NE001210 (REF. FORNECIMENTO DE ENERGIA ELÉTRICA DE MÉDIA TENSÃO A DIVERSAS UNIDADES DE CONSUMO - PGJ,REFERENTE JUL, AGO E SET/2022) POR TER SIDO EMPENHADA POR ESTIMATIVA A MENOR.</t>
  </si>
  <si>
    <t>09.2022.00036941-9</t>
  </si>
  <si>
    <t>09.2022.00028952-9</t>
  </si>
  <si>
    <t>CONTRATAÇÃO DIRETA DA FUNDAÇÃO DE APOIO A SERVIÇOS TÉCNICOS, ENSINO E FOMENTO A PESQUISAS ASTEF, PARA PRESTAÇÃO DE SERVIÇOS TÉCNICOSESPECIALIZADOS DE CAPACITAÇÃO COM O TEMA "CONSULTORIA EM ACESSIBILIDADE", DO QUAL PARTICIPARÃO OS SERVIDORES FABIANO SANTIAGO MENDES;EDWIN MENDES ROLIM; EDSON NASCIMENTO DONATO; GLEYCIANNE CAVALCANTE MARIANO DE SOUSA; PEDRO HENRIQUE DE ARAÚJO NUNES PEREIRA; FLÁVIOLÚCIO DE DRUMOND E SILVA SEGUNDO; BARTOLOMEU ACÁCIO PONTES; A SER REALIZADO NAS DEPENDÊNCIAS DO MINISTÉRIO PÚBLICO DO CEARÁ NOS DIAS 17, 19, 24 E 26 DE OUTUBRO DE 2022.</t>
  </si>
  <si>
    <t>09.2022.00028960-7</t>
  </si>
  <si>
    <t>CONTRATAÇÃO DIRETA DO PROFISSIONAL RAUL OMAR DE OLIVEIRA DANTAS, ENGENHEIRO PERITO DO MINISTÉRIO PÚBLICO DO RIO GRANDE DO NORTE(MPRN) PARA PRESTAÇÃO DE SERVIÇOS TÉCNICOS ESPECIALIZADOS DE CAPACITAÇÃO E TREINAMENTO COM O TEMA AUDITORIA E PERÍCIAS DE OBRASPÚBLICAS, DESTINADO A 6 (SEIS) SERVIDORES DA ÁREA MEIO DO MPCE, FLÁVIO LÚCIO DE DRUMOND E SILVA SEGUNDO; PEDRO HENRIQUE ARAÚJO NUNESPEREIRA; EDSON NASCIMENTO DONATO; GLEYCIANNE CAVALCANTE MARIANO DE SOUSA; BARTOLOMEU ACÁCIO PONTES E EDWIN MENEZES ROLIN; QUE DESEMPENHAM FUNÇÕES LIGADAS À ÁREA DE ENGENHARIA DO NÚCLEO DE APOIO TÉCNICO (NATEC), A SE REALIZAR NA FORMA REMOTA NOS DIAS 17 A 21/10/2022.</t>
  </si>
  <si>
    <t>339036 - 12 - 2088.21</t>
  </si>
  <si>
    <t>PRESTAÇÃO DE SERVIÇOS TÉCNICOS ESPECIALIZADOS DE ELABORAÇÃO DE PROJETO EXPOGRÁFICO VOLTADO À CONSTRUÇÃO DO MEMORIAL DO MPCE, INCLUINDO OACOMPANHAMENTO DA SUA EXECUÇÃO, BEM COMO A FORMAÇÃO DOS EDUCADORES QUE TRABALHARÃO COM O MEMORIAL, ALÉM DE ASSESSORIA PARAELABORAÇÃO DO SITE RESPECTIVO, CONF. CONTRATO 027/2022/PGJ, POR ESTIMATIVA.</t>
  </si>
  <si>
    <t>AQUISIÇÃO DE VALE-TRANSPORTE URBANO E METROPOLITANO, CONF. CONTRATO Nº 07/2019/CPL/PGJ, EM FAVOR DO SERVIDOR FRANCISCO ÍCARO LOPESDA SILVA, REF. OUT, NOV E DEZ/2022, POR ESTIMATIVA.</t>
  </si>
  <si>
    <t>AQUISIÇÃO DE VALE-TRANSPORTE URBANO E METROPOLITANO, CONF. CONTRATO Nº 07/2019/CPL/PGJ, EM FAVOR DA SERVIDORA JULIANA RIBEIRO LINS, REF.OUT, NOV E DEZ/2022, POR ESTIMATIVA.</t>
  </si>
  <si>
    <t>PRESTAÇÃO DE SERVIÇOS DE CABINE DE FOTOS INSTANTÂNEAS, POR 3 (TRÊS) HORAS, A SER REALIZADO EM 21 DE OUTUBRO DE 2022, DURANTE ACOMEMORAÇÃO DO DIA DO SERVIDOR, CONF. DISPENSA ELETRÔNICA 011/2022 E ORDEM DE SERVIÇO 010/2022, POR ESTIMATIVA.</t>
  </si>
  <si>
    <t>INSCRIÇÃO DE 01 (UM) SERVIDOR DO NÚCLEO DE APOIO TÉCNICO DO MINISTÉRIO PÚBLICO DO ESTADO DO CEARÁ, TARCÍSIO FARIAS DE MELO, NO CURSOMROSC PLENEJAMENTO E EXECUÇÃO DO MARCO REGULATÓRIO DAS ORGANIZAÇÕES DA SOCIEDADE CIVIL, A REALIZAR-SE NOS DIAS 07 E 08/11/2022, EMBRASÍLIA-DF, CONF. ORDEM DE SERVIÇO 06/2022.</t>
  </si>
  <si>
    <t>09.2022.00037908-3</t>
  </si>
  <si>
    <t>09.2022.00029339-9</t>
  </si>
  <si>
    <t>09.2022.00029330-0</t>
  </si>
  <si>
    <t>http://www8.mpce.mp.br/Inexigibilidade/092022000364302.pdf</t>
  </si>
  <si>
    <t>http://www8.mpce.mp.br/Inexigibilidade/092022000364368.pdf</t>
  </si>
  <si>
    <t>http://www8.mpce.mp.br/Dispensa/092022000369463.pdf</t>
  </si>
  <si>
    <t>http://www8.mpce.mp.br/Dispensa/092022000369585.pdf</t>
  </si>
  <si>
    <t>http://www8.mpce.mp.br/Dispensa/092022000367187.pdf</t>
  </si>
  <si>
    <t>http://www8.mpce.mp.br/Dispensa/092022000369419.pdf</t>
  </si>
  <si>
    <t>http://www8.mpce.mp.br/Inexigibilidade/092022000289529.pdf</t>
  </si>
  <si>
    <t>http://www8.mpce.mp.br/Inexigibilidade/092022000289607.pdf</t>
  </si>
  <si>
    <t>http://www8.mpce.mp.br/Inexigibilidade/092022000255950.pdf</t>
  </si>
  <si>
    <t>09.2022.00025595-0</t>
  </si>
  <si>
    <t>http://www8.mpce.mp.br/Dispensa/092022000379083.pdf</t>
  </si>
  <si>
    <t>http://www8.mpce.mp.br/Inexigibilidade/092022000293399.pdf</t>
  </si>
  <si>
    <t>http://www8.mpce.mp.br/Inexigibilidade/092022000293300.pdf</t>
  </si>
  <si>
    <t>2022NE002189</t>
  </si>
  <si>
    <t>2022NE002192</t>
  </si>
  <si>
    <t>2022NE002194</t>
  </si>
  <si>
    <t>2022NE002252</t>
  </si>
  <si>
    <t>2022NE002281</t>
  </si>
  <si>
    <t>2022NE002282</t>
  </si>
  <si>
    <t>2022NE002288</t>
  </si>
  <si>
    <t>2022NE002300</t>
  </si>
  <si>
    <t>2022NE002301</t>
  </si>
  <si>
    <t>2022NE002339</t>
  </si>
  <si>
    <t>2022NE002380</t>
  </si>
  <si>
    <t>2022NE002415</t>
  </si>
  <si>
    <t>07373434000186</t>
  </si>
  <si>
    <t>15915016000100</t>
  </si>
  <si>
    <t>45898856000164</t>
  </si>
  <si>
    <t>FERNANDO ANTONIO LOURINHO MOTA DATA X</t>
  </si>
  <si>
    <t>04857456000123</t>
  </si>
  <si>
    <t>SINDICATO DAS EMPRESAS DE TRANSPORTES   DE PASSAGEIROS DO ESTADO DO CEARA</t>
  </si>
  <si>
    <t>07341423000114</t>
  </si>
  <si>
    <t>PICCOLI CONSULTORIA EIRELI</t>
  </si>
  <si>
    <t>20110204000192</t>
  </si>
  <si>
    <t>MARILIA  FIUZA  TARGINO  EPP</t>
  </si>
  <si>
    <t>14561595000169</t>
  </si>
  <si>
    <t>SER MAIS CRIATIVO CURSOS E ESTUDOS LTDA</t>
  </si>
  <si>
    <t>22493861000191</t>
  </si>
  <si>
    <t>J BERNARDINO NETO EPP</t>
  </si>
  <si>
    <t>45747670000104</t>
  </si>
  <si>
    <t>ESCOLA DA GENTE-COMUNICAÇÃO EM INCLUSÃO</t>
  </si>
  <si>
    <t>04999034000192</t>
  </si>
  <si>
    <t>PARCELAS DE OUT, NOV E DEZ/2022 DE 03 ALUNOS MATRICULADOS NO CURSO DE ESPECIALIZAÇÃO EM COMBATE À CORRUPÇÃO, CONFORME ADITIVO AO CONTRATO Nº 26/2020 - POR ESTIMATIVA.</t>
  </si>
  <si>
    <t>RECONHECIMENTO DE DÍVIDA REFERENTE AO AJUSTE DO VALOR PAGO SEM COBERTURA CONTRATUAL NO PERÍODO DE JANEIRO A MARÇO/2022, DO CONTRATO Nº 26/2020, DE PRESTAÇÃO DE SERVIÇOS EDUCACIONAIS FIRMADOS ENTRE A FUNDAÇÃO EDSON QUEIROZ E O MINISTÉRIO PÚBLICO DO ESTADO DO CEARÁ POR INTERMÉDIO DA PROCURADORIA GERAL DE JUSTIÇA, QUE TRATA DA REALIZAÇÃO DE CURSO DE ESPECIALIZAÇÃO EM COMBATE A CORRUPÇÃO.</t>
  </si>
  <si>
    <t>SERVIÇOS TÉCNICOS DE CAPACITAÇÃO COM O TEMA " PROCESSO DE INOVAÇÃO E TRANSFORMAÇÃO DIGITAL", A SER REALIZADO NO DIA 18/11/2022.</t>
  </si>
  <si>
    <t xml:space="preserve">	SERVIÇOS TÉCNICOS DE CAPACITAÇÃO COM O TEMA " PROGRAMA DE MENTORIA COLETIVA EM LIDERANÇA NO DIA 18/11/2022 NO AUDITÓRIO DA ESCOLA SUPERIOR DO MINISTÉRIO PÚBLICO.</t>
  </si>
  <si>
    <t>PRESTAÇÃO DE SERVIÇOS TÉCNICOS ESPECIALIZADOS DE CAPACITAÇÃO COM O TEMA "PRESERVAÇÃO DO PATRIMÔNIO CULTURAL COMOPOLÍTICA PÚBLICA", NOS DIAS 04, 07, 08, 10, 11 E 12 DE NOVEMBRO DE 2022 NA ESCOLA SUPERIOR DO MINISTÉRIO PÚBLICO -ESMP.PARTICIPANTES: MARIA JACQUELINE FAUSTINO DE SOUZA ALVES DO NASCIMENTO, FÁBIO VINÍCIUS OTTONI FERREIRA, FABIANO SANTIAGO MENDES, MARIAIVANILDE DE SENA LIMA, RAFAELA SOUSA OLIVEIRA, ANA LIGIA OLIVEIRA PINHEIRO, GILMAR FERNANDO DE LIMA JÚNIOR, HÍVIA NATASHA MEDEIROS</t>
  </si>
  <si>
    <t>PRESTAÇÃO DE SERVIÇOS TÉCNICOS ESPECIALIZADOS DE CAPACITAÇÃO COM O TEMA "PRESERVAÇÃO DO PATRIMÔNIO CULTURAL COMOPOLÍTICA PÚBLICA", NOS DIAS 04, 07, 08, 10, 11 E 12 DE NOVEMBRO DE 2022 NA ESCOLA SUPERIOR DO MINISTÉRIO PÚBLICO -ESMP.PARTICIPANTES: MARIA JACQUELINE FAUSTINO DE SOUZA ALVES DO NASCIMENTO, FÁBIO VINÍCIUS OTTONI FERREIRA, FABIANO SANTIAGO MENDES, MARIAIVANILDE DE SENA LIMA, RAFAELA SOUSA OLIVEIRA, ANA LIGIA OLIVEIRA PINHEIRO, GILMAR FERNANDO DE LIMA JÚNIOR, HÍVIA NATASHA MEDEIROS.</t>
  </si>
  <si>
    <t>PRESTAÇÃO DE SERVIÇOS EDUCACIONAIS, MEDIANTE CURSO DE ESPECIALIZAÇÃO EM COMBATE À CORRUPÇÃO, PARA 22 ALUNOS, CONF. CONTRATO Nº 026/2020, REF. PARCELAS DE NOV E DEZ/2022, POR ESTIMATIVA.</t>
  </si>
  <si>
    <t>SERVIÇOS TÉCNICOS DE CURADORIA, MONTAGEM E DESMONTAGEM DA EXPOSIÇÃO FOTOGRÁFICA ITINERANTE "MEMÓRIAS DE PERMANÊNCIA", CONTRATO 035/2022/PGJ (PGA 09.2022.00028943-0, DOE 1374, 30.09.2022, PP. 142/143), A SER REALIZADA EM QUIXERAMOBIM E ARACATI, CONF. SOLICITAÇÃO DO CAOCIDADANIA, REF. NOV E DEZ/2022, POR ESTIMATIVA.</t>
  </si>
  <si>
    <t>SERVIÇO DE MANUTENÇÃO DO SISTEMA DE GERENCIAMENTO ELETRÔNICO DE DOCUMENTOS DE ARQUIVO (SOFTWARE AUTODOC 3.0), POR INEXIGIBILIDADE DE LICITAÇÃO, CONF. PGA 09.2022.00023147-0, DOE-MP 1399, DE 08.11.2022, POR ESTIMATIVA.</t>
  </si>
  <si>
    <t>AQUISIÇÃO DE VALE-TRANSPORTE URBANO E METROPOLITANO, CONF. CONTRATO Nº 07/2019/CPL/PGJ, EM FAVOR DO SERVIDOR WILLIA SOARES LOPES, REF. NOV E DEZ/2022, POR ESTIMATIVA.</t>
  </si>
  <si>
    <t>PALESTRA DE ABERTURA NO EVENTO SEMANA DO MINISTÉRIO PÚBLICO 2022, A SER MINISTRADA PELO SR. SAMER AGI, PARA MEMBROS, SERVIDORES E ESTAGIÁRIOS DO MP E CONVIDADOS, ÀS 10:30 HORAS DO DIA 13/12/2022, COM DURAÇÃO DE UMA HORA, NO AUDITÓRIO DA PROCURADORIA GERAL DE JUSTIÇA DO ESTADO DO CEARÁ. CONF. RATIFICAÇÃO DE INEXIGIBILIDADE PUBLICADA NO DOE Nº 1399, DE 08/11/2022, POR. 02, POR ESTIMATIVA.</t>
  </si>
  <si>
    <t>AQUISIÇÃO DE PRANCHETAS DE MADEIRA PARA CADEIRAS ESCOLARES DA ESCOLA SUPERIOR DO MINISTÉRIO PÚBLICO-ESMP, CONF. DISPENSA ELETRÔNICA 014/2022 (PGA Nº 09.2022.00019131-6/SAJ-MPCE, DOE Nº 1400, 09/11/2022 PP. 03/04) E ORDEM DE COMPRA 070/2022, POR ESTIMATIVA.</t>
  </si>
  <si>
    <t>CONTRATAÇÃO DA INSTITUIÇÃO "ESCOLA DE GENTE  COMUNICAÇÃO EM INCLUSÃO", PARA, POR MEIO DA SRA. CLÁUDIA WERNECK, MINISTRAR PALESTRA ABORDANDO AS POLÍTICAS INCLUSIVAS COM O TEMA "ACESSIBILIDADE CULTURAL: DERRUBANDO BARREIRAS E CRIANDO OPORTUNIDADES", A SER REALIZADA NO DIA 01/12/2022, DAS 9H00 ÀS 10H30, CONF. RELATÓRIO TÉCNICO, PROJETO BÁSICO, PARECERES E ORDEM DE SERVIÇO CONSTANTES DO PGA 09.2022.00038420-9/SAJ-MPCE, BEM COMO RATIFICAÇÃO DE INEXIGIBILIDADE PUB. NO DOE Nº 1408, DE 22/11/2022 P. 5, POR ESTIMATIVA.</t>
  </si>
  <si>
    <t>09.2022.00028943-0</t>
  </si>
  <si>
    <t>09.2022.00023147-0</t>
  </si>
  <si>
    <t>339040 - 78 - 3078.04</t>
  </si>
  <si>
    <t>09.2022.00041234-4</t>
  </si>
  <si>
    <t>09.2022.00041136-7</t>
  </si>
  <si>
    <t>09.2022.00035810-0</t>
  </si>
  <si>
    <t>09.2022.00019131-6</t>
  </si>
  <si>
    <t>09.2022.00038420-9</t>
  </si>
  <si>
    <t>http://www8.mpce.mp.br/Inexigibilidade/092022000289430.pdf</t>
  </si>
  <si>
    <t>http://www8.mpce.mp.br/Inexigibilidade/092022000231470.pdf</t>
  </si>
  <si>
    <t>http://www8.mpce.mp.br/Inexigibilidade/092022000412344.pdf</t>
  </si>
  <si>
    <t>http://www8.mpce.mp.br/Inexigibilidade/092022000411367.pdf</t>
  </si>
  <si>
    <t>http://www8.mpce.mp.br/Inexigibilidade/092022000358100.pdf</t>
  </si>
  <si>
    <t>http://www8.mpce.mp.br/Dispensa/092022000191316.pdf</t>
  </si>
  <si>
    <t>http://www8.mpce.mp.br/Inexigibilidade/092022000384209.pdf</t>
  </si>
  <si>
    <t>2022NE002443</t>
  </si>
  <si>
    <t>2022NE002496</t>
  </si>
  <si>
    <t>2022NE002571</t>
  </si>
  <si>
    <t>2022NE002581</t>
  </si>
  <si>
    <t>2022NE002582</t>
  </si>
  <si>
    <t>2022NE002624</t>
  </si>
  <si>
    <t>2022NE002627</t>
  </si>
  <si>
    <t>SOFTPLAN PLANEJAMENTO E SISTEMAS LTDA</t>
  </si>
  <si>
    <t>82845322000104</t>
  </si>
  <si>
    <t>02144832315</t>
  </si>
  <si>
    <t xml:space="preserve">GARLIAVA RJ INFRAESTRUTURA E REDES DE TELECOMUNICAÇÕES SA </t>
  </si>
  <si>
    <t>37178485000118</t>
  </si>
  <si>
    <t>MARCIO CAMARA PONTES ME</t>
  </si>
  <si>
    <t>41568221000148</t>
  </si>
  <si>
    <t>EMPRESA DE TECNOLOGIA DA INFORMACAO DO CEARA ETICE</t>
  </si>
  <si>
    <t>03773788000167</t>
  </si>
  <si>
    <t>ONE CURSOS TREINAMENTO ,  DESENVOLVIMENTO E CAPACITACAO -LTDA</t>
  </si>
  <si>
    <t>06012731000133</t>
  </si>
  <si>
    <t>REEMBOLSO DO IPTU/2022, PARCELA ÚNICA, REFERENTE AO IMÓVEL SEDE DAS PROMOTORIAS DE JUSTIÇA DE CASCAVEL, CONFORME CONTRATO Nº 39/2013.</t>
  </si>
  <si>
    <t>REAJUSTE REFERENTE AO PERÍODO DE 02/02/2022 A 31/12/2022 DO ALUGUEL DO IMÓVEL SEDE DAS PROMOTORIAS DE JUSTIÇA DE JUAZEIRO DO NORTE, CONFORME CONTRATO Nº 01/2015.</t>
  </si>
  <si>
    <t xml:space="preserve">SERVIÇO DE TELEFONIA MÓVEL E MODEMS. REF A RECONHECIMENTO DE DÍVIDA RELATIVOS AO PERÍODO DE 16/07/2022 A 10/09/2022. </t>
  </si>
  <si>
    <t>VALES-TRANSPORTE - CONTRATO Nº 07/2019 - JAN/2023 - POR ESTIMATIVA</t>
  </si>
  <si>
    <t>CURSO SOBRE GESTÃO DE FOLHA DE PAGAMENTO E REMUNERAÇÃO NO SERVIÇO PÚBLICO</t>
  </si>
  <si>
    <t>PAGAMENTO DAS DIFERENÇAS EM RAZÃO DO REAJUSTE CONCEDIDO PELOS SERVIÇOS DE ACOMPANHAMENTO DA OPERAÇÃO DO SISTEMA, GETF, SUSTENTAÇÃO, SUPORTE N1, SUSTENTAÇÃO, CONF. 7º ADITIVO AO CONTRATO 031/2018 E MEMORANDO Nº 0640/2022/SETIN (PGA 09.2022.00042626-0/SAJ-MPCE, FLS. 45), REFERENTE AOS MESES DE JANEIRO A DEZEMBRO DE 2022, POR ESTIMATIVA.</t>
  </si>
  <si>
    <t>DIFERENÇA DO REAJUSTE DO ALUGUEL DO IMÓVEL ONDE FUNCIONA A SEDE DAS PROMOTORIAS DE JUSTIÇA DA COMARCA DE MORADA NOVA-CE, CONF. 3º APOSTILAMENTO AO CONTRATO 43/2013/FRMMP, REF. NOV-DEZ/2021. OBS.: TANTO O DEA 2022NP000744 (CÓG.: 22005036), COMO A PRESENTE NED, FORAM EMITIDOS PELA UNIDADE GESTORA 150001 - PROCURADORIA GERAL DA JUSTICA, EM ATENDIMENTO AO DESPACHO DE FLS. 05 NOS AUTOS DO PGA 09.2022.00042194-3/SAJ-MPCE.</t>
  </si>
  <si>
    <t>AQUISIÇÃO DE UMA NOVA MOLDURA PARA O QUADRO LOCALIZADO NA SALA DO PROCURADOR-GERAL DE JUSTIÇA, POR MEIO DE DISPENSA DE LICITAÇÃO, COM BASE NO ART. 24, II, DA LEI Nº 8.666/93, CONF. ORDEM DE COMPRA 83/2022, PROJETO BÁSICO, TERMO DE REFERÊNCIA, DESPACHOS E PARECERES COLACIONADOS NOS AUTOS (PGA 09.2022.00025467-3/SAJ-MPCE), POR ESTIMATIVA.</t>
  </si>
  <si>
    <t>DISPONIBILIZAÇÃO DE SOLUÇÃO TECNOLÓGICA PARA ATENDIMENTO E GERENCIAMENTO DO RELACIONAMENTO COM O CIDADÃO E DIGITALIZAÇÃO DE SERVIÇOS PÚBLICOS, BEM COMO A ADEQUAÇÃO E AUTOMAÇÃO DOS SERVIÇOS PROPRIAMENTE DITOS COM O USO DE SOLUÇÃO TECNOLÓGICA, INCLUINDO SUPORTE TÉCNICO E TREINAMENTO, CONFORME CONTRATO Nº 01/2022 - POR ESTIMATIVA.</t>
  </si>
  <si>
    <t>05722202000160</t>
  </si>
  <si>
    <t>07476369000114</t>
  </si>
  <si>
    <t>07172885000155</t>
  </si>
  <si>
    <t>07113566000179</t>
  </si>
  <si>
    <t>07625932000179</t>
  </si>
  <si>
    <t>07676836000150</t>
  </si>
  <si>
    <t>07742778000115</t>
  </si>
  <si>
    <t>07817778000137</t>
  </si>
  <si>
    <t>07620701000172</t>
  </si>
  <si>
    <t>05537196000171</t>
  </si>
  <si>
    <t>05018110368</t>
  </si>
  <si>
    <t>05817870304</t>
  </si>
  <si>
    <t>06002950000131</t>
  </si>
  <si>
    <t>00640360300</t>
  </si>
  <si>
    <t>03519574000169</t>
  </si>
  <si>
    <t>00115681353</t>
  </si>
  <si>
    <t>00558659000168</t>
  </si>
  <si>
    <t>07192669000171</t>
  </si>
  <si>
    <t>07340995000189</t>
  </si>
  <si>
    <t>07040108000157</t>
  </si>
  <si>
    <t>07047251000170</t>
  </si>
  <si>
    <t>05591991000148</t>
  </si>
  <si>
    <t>07508138000145</t>
  </si>
  <si>
    <t>04233454000163</t>
  </si>
  <si>
    <t>01722296000117</t>
  </si>
  <si>
    <t>11366361000172</t>
  </si>
  <si>
    <t>20102044000130</t>
  </si>
  <si>
    <t>10261012000123</t>
  </si>
  <si>
    <t>03938155000161</t>
  </si>
  <si>
    <t>06172409000171</t>
  </si>
  <si>
    <t>09375180000160</t>
  </si>
  <si>
    <t>29101955000117</t>
  </si>
  <si>
    <t>20519953000178</t>
  </si>
  <si>
    <t>33683111000107</t>
  </si>
  <si>
    <t>13642597000110</t>
  </si>
  <si>
    <t>18284407000153</t>
  </si>
  <si>
    <t>42921701000103</t>
  </si>
  <si>
    <t>04960172000168</t>
  </si>
  <si>
    <t>06965370000140</t>
  </si>
  <si>
    <t>05569714000139</t>
  </si>
  <si>
    <t>33171503000189</t>
  </si>
  <si>
    <t>17421820000150</t>
  </si>
  <si>
    <t>13009096000109</t>
  </si>
  <si>
    <t>63289912000145</t>
  </si>
  <si>
    <t>27686475000130</t>
  </si>
  <si>
    <t>97548592000112</t>
  </si>
  <si>
    <t>05848835000110</t>
  </si>
  <si>
    <t>61198164000160</t>
  </si>
  <si>
    <t>36003671000153</t>
  </si>
  <si>
    <t>38612325000106</t>
  </si>
  <si>
    <t>31905131000141</t>
  </si>
  <si>
    <t>61600839000155</t>
  </si>
  <si>
    <t>01524509000104</t>
  </si>
  <si>
    <t>19268267000192</t>
  </si>
  <si>
    <t>07533441000106</t>
  </si>
  <si>
    <t>12622988000100</t>
  </si>
  <si>
    <t>21883166000173</t>
  </si>
  <si>
    <t>08289383000171</t>
  </si>
  <si>
    <t>13332769000159</t>
  </si>
  <si>
    <t>09.2022.00039658-2</t>
  </si>
  <si>
    <t>09.2022.00025467-3</t>
  </si>
  <si>
    <t>Art. 24, Inciso XVI, da Lei Nº8.666/93</t>
  </si>
  <si>
    <t>339040 - 78 - 2502.06</t>
  </si>
  <si>
    <t>09.2021.00034997-4</t>
  </si>
  <si>
    <t>09.2022.00028219-1</t>
  </si>
  <si>
    <t>http://www8.mpce.mp.br/Dispensa/13209/20133.pdf</t>
  </si>
  <si>
    <t>13209/2013-3</t>
  </si>
  <si>
    <t>http://www8.mpce.mp.br/Inexigibilidade/092022000396582.pdf</t>
  </si>
  <si>
    <t>http://www8.mpce.mp.br/Dispensa/092022000254673.pdf</t>
  </si>
  <si>
    <t>http://www8.mpce.mp.br/Dispensa/092021000349974.pdf</t>
  </si>
  <si>
    <t>http://www8.mpce.mp.br/Inexigibilidade/092022000282191.pdf</t>
  </si>
  <si>
    <t>2022NE002725</t>
  </si>
  <si>
    <t>2022NE002834</t>
  </si>
  <si>
    <t>339040 - 78 - 2488.02</t>
  </si>
  <si>
    <t>=HIPERLINK("http://www8.mpce.mp.br/Inexigibilidade/48002/20170.pdf";"48002/2017-0")</t>
  </si>
  <si>
    <t>=HIPERLINK("http://www8.mpce.mp.br/Inexigibilidade/092022000384209.pdf";"09.2022.00038420-9")</t>
  </si>
  <si>
    <t>http://www8.mpce.mp.br/Inexigibilidade/29030/20176.pdf</t>
  </si>
  <si>
    <t>29030/2017-6</t>
  </si>
  <si>
    <t>=HIPERLINK("http://www8.mpce.mp.br/Inexigibilidade/092022000396582.pdf";"09.2022.00039658-2")</t>
  </si>
  <si>
    <t>=HIPERLINK("http://www8.mpce.mp.br/Dispensa/092022000254673.pdf";"09.2022.00025467-3")</t>
  </si>
  <si>
    <t>=HIPERLINK("http://www8.mpce.mp.br/Inexigibilidade/092022000282191.pdf";"09.2022.00028219-1")</t>
  </si>
  <si>
    <t>=HIPERLINK("http://www8.mpce.mp.br/Dispensa/092021000349974.pdf";"09.2021.00034997-4")</t>
  </si>
  <si>
    <t>=HIPERLINK("http://www8.mpce.mp.br/Inexigibilidade/29030/20176.pdf";"29030/2017-6")</t>
  </si>
  <si>
    <t>2022NE002513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</si>
</sst>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_-;_-@_-"/>
    <numFmt numFmtId="165" formatCode="#,##0.00_ ;\-#,##0.00\ "/>
  </numFmts>
  <fonts count="27" x14ac:knownFonts="1">
    <font>
      <sz val="11"/>
      <color theme="1"/>
      <name val="Calibri"/>
      <family val="2"/>
      <scheme val="minor"/>
    </font>
    <font>
      <b/>
      <sz val="11"/>
      <color theme="1"/>
      <name val="Calibri"/>
      <family val="2"/>
      <scheme val="minor"/>
    </font>
    <font>
      <u/>
      <sz val="11"/>
      <color theme="10"/>
      <name val="Calibri"/>
      <family val="2"/>
      <scheme val="minor"/>
    </font>
    <font>
      <b/>
      <sz val="9"/>
      <name val="arial"/>
    </font>
    <font>
      <b/>
      <sz val="9"/>
      <name val="Arial"/>
      <family val="2"/>
    </font>
    <font>
      <sz val="10"/>
      <color rgb="FF000000"/>
      <name val="Arial"/>
      <family val="2"/>
      <charset val="1"/>
    </font>
    <font>
      <sz val="8"/>
      <name val="Arial"/>
      <family val="2"/>
    </font>
    <font>
      <sz val="8"/>
      <name val="arial"/>
    </font>
    <font>
      <u/>
      <sz val="11"/>
      <color rgb="FF0563C1"/>
      <name val="Arial"/>
      <family val="2"/>
      <charset val="1"/>
    </font>
    <font>
      <sz val="8"/>
      <color theme="1"/>
      <name val="Arial"/>
      <family val="2"/>
    </font>
    <font>
      <sz val="8"/>
      <name val="Calibri"/>
      <family val="2"/>
      <scheme val="minor"/>
    </font>
    <font>
      <sz val="10"/>
      <name val="Arial"/>
      <family val="2"/>
      <charset val="1"/>
    </font>
    <font>
      <sz val="11"/>
      <name val="Calibri"/>
      <family val="2"/>
      <scheme val="minor"/>
    </font>
    <font>
      <u/>
      <sz val="10"/>
      <color rgb="FF0000EE"/>
      <name val="Arial"/>
      <family val="2"/>
      <charset val="1"/>
    </font>
    <font>
      <sz val="10"/>
      <color theme="1"/>
      <name val="Arial"/>
      <family val="2"/>
    </font>
    <font>
      <u/>
      <sz val="8"/>
      <color theme="10"/>
      <name val="Arial"/>
      <family val="2"/>
    </font>
    <font>
      <u/>
      <sz val="11"/>
      <name val="Arial"/>
      <family val="2"/>
      <charset val="1"/>
    </font>
    <font>
      <u/>
      <sz val="11"/>
      <color theme="10"/>
      <name val="Arial"/>
      <family val="2"/>
    </font>
    <font>
      <sz val="11"/>
      <color rgb="FF000000"/>
      <name val="Arial"/>
      <family val="2"/>
    </font>
    <font>
      <u/>
      <sz val="11"/>
      <color rgb="FF0563C1"/>
      <name val="Arial"/>
      <family val="2"/>
    </font>
    <font>
      <sz val="11"/>
      <color theme="1"/>
      <name val="Arial"/>
      <family val="2"/>
    </font>
    <font>
      <u/>
      <sz val="10"/>
      <color rgb="FF4472C4"/>
      <name val="Arial"/>
      <family val="2"/>
      <charset val="1"/>
    </font>
    <font>
      <u/>
      <sz val="10"/>
      <color rgb="FF0563C1"/>
      <name val="Arial"/>
      <family val="2"/>
      <charset val="1"/>
    </font>
    <font>
      <sz val="10"/>
      <name val="Arial"/>
      <family val="2"/>
    </font>
    <font>
      <u/>
      <sz val="10"/>
      <color theme="10"/>
      <name val="Arial"/>
      <family val="2"/>
    </font>
    <font>
      <sz val="10"/>
      <color theme="1"/>
      <name val="Arial"/>
      <family val="2"/>
      <charset val="1"/>
    </font>
    <font>
      <u/>
      <sz val="11"/>
      <color theme="1"/>
      <name val="Calibri"/>
      <family val="2"/>
      <scheme val="minor"/>
    </font>
  </fonts>
  <fills count="4">
    <fill>
      <patternFill patternType="none"/>
    </fill>
    <fill>
      <patternFill patternType="gray125"/>
    </fill>
    <fill>
      <patternFill patternType="solid">
        <fgColor rgb="FFFFFF00"/>
      </patternFill>
    </fill>
    <fill>
      <patternFill patternType="solid">
        <fgColor rgb="FFFFFFFF"/>
        <bgColor rgb="FFFFFFCC"/>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7">
    <xf numFmtId="0" fontId="0" fillId="0" borderId="0"/>
    <xf numFmtId="0" fontId="2" fillId="0" borderId="0" applyNumberFormat="0" applyFill="0" applyBorder="0" applyAlignment="0" applyProtection="0"/>
    <xf numFmtId="0" fontId="8" fillId="0" borderId="0" applyBorder="0" applyProtection="0"/>
    <xf numFmtId="0" fontId="13" fillId="0" borderId="0" applyBorder="0" applyProtection="0"/>
    <xf numFmtId="0" fontId="8" fillId="0" borderId="0" applyBorder="0" applyProtection="0"/>
    <xf numFmtId="0" fontId="8" fillId="0" borderId="0" applyBorder="0" applyProtection="0"/>
    <xf numFmtId="0" fontId="8" fillId="0" borderId="0" applyBorder="0" applyProtection="0"/>
  </cellStyleXfs>
  <cellXfs count="68">
    <xf numFmtId="0" fontId="0" fillId="0" borderId="0" xfId="0"/>
    <xf numFmtId="0" fontId="3" fillId="2" borderId="1" xfId="0" applyFont="1" applyFill="1" applyBorder="1" applyAlignment="1">
      <alignment horizontal="center" vertical="center" wrapText="1" justifyLastLine="1"/>
    </xf>
    <xf numFmtId="0" fontId="4" fillId="2" borderId="1" xfId="0" applyFont="1" applyFill="1" applyBorder="1" applyAlignment="1">
      <alignment horizontal="center" vertical="center" wrapText="1" justifyLastLine="1"/>
    </xf>
    <xf numFmtId="0" fontId="5" fillId="0" borderId="1" xfId="0" applyFont="1" applyBorder="1" applyAlignment="1">
      <alignment vertical="center"/>
    </xf>
    <xf numFmtId="0" fontId="6" fillId="0" borderId="1" xfId="0" applyFont="1" applyBorder="1" applyAlignment="1">
      <alignment horizontal="center" vertical="center" wrapText="1" justifyLastLine="1"/>
    </xf>
    <xf numFmtId="14" fontId="7" fillId="0" borderId="1" xfId="0" applyNumberFormat="1" applyFont="1" applyBorder="1" applyAlignment="1">
      <alignment horizontal="center" vertical="center" wrapText="1" justifyLastLine="1"/>
    </xf>
    <xf numFmtId="0" fontId="5" fillId="0" borderId="1" xfId="0" applyFont="1" applyBorder="1" applyAlignment="1">
      <alignment horizontal="left" vertical="center" wrapText="1"/>
    </xf>
    <xf numFmtId="0" fontId="2" fillId="0" borderId="1" xfId="1" applyBorder="1" applyAlignment="1" applyProtection="1">
      <alignment horizontal="center" vertical="center"/>
    </xf>
    <xf numFmtId="0" fontId="5" fillId="0" borderId="1" xfId="0" applyFont="1" applyBorder="1" applyAlignment="1">
      <alignment horizontal="left" vertical="center"/>
    </xf>
    <xf numFmtId="164" fontId="5" fillId="3" borderId="1" xfId="0" applyNumberFormat="1" applyFont="1" applyFill="1" applyBorder="1" applyAlignment="1">
      <alignment horizontal="center" vertical="center"/>
    </xf>
    <xf numFmtId="0" fontId="8" fillId="0" borderId="1" xfId="2" applyBorder="1" applyAlignment="1" applyProtection="1">
      <alignment vertical="center" wrapText="1"/>
    </xf>
    <xf numFmtId="0" fontId="7" fillId="0" borderId="1" xfId="0" applyFont="1" applyBorder="1" applyAlignment="1">
      <alignment horizontal="center" vertical="center" wrapText="1" justifyLastLine="1"/>
    </xf>
    <xf numFmtId="164" fontId="5" fillId="3" borderId="1" xfId="0" applyNumberFormat="1" applyFont="1" applyFill="1" applyBorder="1" applyAlignment="1">
      <alignment horizontal="justify" vertical="center"/>
    </xf>
    <xf numFmtId="0" fontId="5" fillId="3" borderId="1" xfId="0" applyFont="1" applyFill="1" applyBorder="1" applyAlignment="1">
      <alignment horizontal="justify" vertical="center"/>
    </xf>
    <xf numFmtId="0" fontId="0" fillId="0" borderId="0" xfId="0" applyAlignment="1">
      <alignment vertical="center"/>
    </xf>
    <xf numFmtId="0" fontId="9" fillId="0" borderId="1" xfId="0" applyFont="1" applyBorder="1" applyAlignment="1">
      <alignment horizontal="center" vertical="center" wrapText="1" justifyLastLine="1"/>
    </xf>
    <xf numFmtId="14" fontId="9" fillId="0" borderId="1" xfId="0" applyNumberFormat="1" applyFont="1" applyBorder="1" applyAlignment="1">
      <alignment horizontal="center" vertical="center" wrapText="1" justifyLastLine="1"/>
    </xf>
    <xf numFmtId="0" fontId="1" fillId="0" borderId="0" xfId="0" applyFont="1"/>
    <xf numFmtId="0" fontId="1" fillId="0" borderId="0" xfId="0" applyFont="1" applyAlignment="1">
      <alignment vertical="center"/>
    </xf>
    <xf numFmtId="49" fontId="8" fillId="0" borderId="1" xfId="2" applyNumberFormat="1" applyBorder="1" applyAlignment="1" applyProtection="1">
      <alignment horizontal="left" vertical="center" wrapText="1"/>
    </xf>
    <xf numFmtId="49" fontId="5" fillId="0" borderId="1" xfId="0" applyNumberFormat="1" applyFont="1" applyBorder="1" applyAlignment="1">
      <alignment horizontal="left" vertical="center" wrapText="1"/>
    </xf>
    <xf numFmtId="49" fontId="5" fillId="3" borderId="1" xfId="0" applyNumberFormat="1" applyFont="1" applyFill="1" applyBorder="1" applyAlignment="1">
      <alignment horizontal="left" vertical="center" wrapText="1"/>
    </xf>
    <xf numFmtId="165" fontId="5" fillId="0" borderId="1" xfId="0" applyNumberFormat="1" applyFont="1" applyBorder="1" applyAlignment="1">
      <alignment horizontal="right" vertical="center"/>
    </xf>
    <xf numFmtId="0" fontId="11" fillId="0" borderId="1" xfId="0" applyFont="1" applyBorder="1" applyAlignment="1">
      <alignment vertical="center"/>
    </xf>
    <xf numFmtId="14" fontId="6" fillId="0" borderId="1" xfId="0" applyNumberFormat="1" applyFont="1" applyBorder="1" applyAlignment="1">
      <alignment horizontal="center" vertical="center" wrapText="1" justifyLastLine="1"/>
    </xf>
    <xf numFmtId="49" fontId="11" fillId="0" borderId="1" xfId="0" applyNumberFormat="1" applyFont="1" applyBorder="1" applyAlignment="1">
      <alignment horizontal="left" vertical="center" wrapText="1"/>
    </xf>
    <xf numFmtId="165" fontId="11" fillId="0" borderId="1" xfId="0" applyNumberFormat="1" applyFont="1" applyBorder="1" applyAlignment="1">
      <alignment horizontal="right" vertical="center"/>
    </xf>
    <xf numFmtId="0" fontId="11" fillId="0" borderId="1" xfId="0" applyFont="1" applyBorder="1" applyAlignment="1">
      <alignment horizontal="left" vertical="center" wrapText="1"/>
    </xf>
    <xf numFmtId="0" fontId="12" fillId="0" borderId="0" xfId="0" applyFont="1"/>
    <xf numFmtId="0" fontId="12" fillId="0" borderId="0" xfId="0" applyFont="1" applyAlignment="1">
      <alignment vertical="center"/>
    </xf>
    <xf numFmtId="1" fontId="5" fillId="0" borderId="1" xfId="0" applyNumberFormat="1" applyFont="1" applyBorder="1" applyAlignment="1">
      <alignment horizontal="left" vertical="center"/>
    </xf>
    <xf numFmtId="0" fontId="14" fillId="0" borderId="1" xfId="0" applyFont="1" applyBorder="1" applyAlignment="1">
      <alignment vertical="center"/>
    </xf>
    <xf numFmtId="49" fontId="14" fillId="0" borderId="1" xfId="0" applyNumberFormat="1" applyFont="1" applyBorder="1" applyAlignment="1">
      <alignment horizontal="left" vertical="center" wrapText="1"/>
    </xf>
    <xf numFmtId="49" fontId="5" fillId="0" borderId="3" xfId="0" applyNumberFormat="1" applyFont="1" applyBorder="1" applyAlignment="1">
      <alignment horizontal="left" vertical="center"/>
    </xf>
    <xf numFmtId="49" fontId="5" fillId="0" borderId="1" xfId="0" applyNumberFormat="1" applyFont="1" applyBorder="1" applyAlignment="1">
      <alignment horizontal="left" vertical="center"/>
    </xf>
    <xf numFmtId="49" fontId="8" fillId="3" borderId="1" xfId="2" applyNumberFormat="1" applyFill="1" applyBorder="1" applyAlignment="1" applyProtection="1">
      <alignment horizontal="left" vertical="center" wrapText="1"/>
    </xf>
    <xf numFmtId="49" fontId="5" fillId="0" borderId="1" xfId="0" applyNumberFormat="1" applyFont="1" applyBorder="1" applyAlignment="1">
      <alignment vertical="center"/>
    </xf>
    <xf numFmtId="49" fontId="5" fillId="0" borderId="1" xfId="0" applyNumberFormat="1" applyFont="1" applyBorder="1" applyAlignment="1">
      <alignment vertical="center" wrapText="1"/>
    </xf>
    <xf numFmtId="49" fontId="8" fillId="0" borderId="1" xfId="2" applyNumberFormat="1" applyBorder="1" applyAlignment="1" applyProtection="1">
      <alignment vertical="center" wrapText="1"/>
    </xf>
    <xf numFmtId="0" fontId="5" fillId="0" borderId="1" xfId="0" applyFont="1" applyBorder="1" applyAlignment="1">
      <alignment vertical="center" wrapText="1"/>
    </xf>
    <xf numFmtId="0" fontId="2" fillId="0" borderId="1" xfId="1" applyBorder="1" applyAlignment="1">
      <alignment horizontal="center" vertical="center" wrapText="1" justifyLastLine="1"/>
    </xf>
    <xf numFmtId="0" fontId="15" fillId="0" borderId="1" xfId="1" applyFont="1" applyBorder="1" applyAlignment="1">
      <alignment horizontal="center" vertical="center" wrapText="1" justifyLastLine="1"/>
    </xf>
    <xf numFmtId="0" fontId="8" fillId="0" borderId="0" xfId="2" applyBorder="1" applyAlignment="1" applyProtection="1">
      <alignment horizontal="left" vertical="center" wrapText="1"/>
    </xf>
    <xf numFmtId="49" fontId="16" fillId="3" borderId="1" xfId="2" applyNumberFormat="1" applyFont="1" applyFill="1" applyBorder="1" applyAlignment="1" applyProtection="1">
      <alignment horizontal="left" vertical="center" wrapText="1"/>
    </xf>
    <xf numFmtId="0" fontId="2" fillId="0" borderId="0" xfId="1"/>
    <xf numFmtId="49" fontId="17" fillId="0" borderId="1" xfId="1" applyNumberFormat="1" applyFont="1" applyBorder="1" applyAlignment="1" applyProtection="1">
      <alignment horizontal="left" vertical="center" wrapText="1"/>
    </xf>
    <xf numFmtId="49" fontId="5" fillId="0" borderId="3" xfId="0" applyNumberFormat="1" applyFont="1" applyBorder="1" applyAlignment="1">
      <alignment horizontal="left" vertical="center" wrapText="1"/>
    </xf>
    <xf numFmtId="0" fontId="0" fillId="0" borderId="0" xfId="0" applyAlignment="1">
      <alignment wrapText="1"/>
    </xf>
    <xf numFmtId="0" fontId="8" fillId="0" borderId="1" xfId="5" applyBorder="1" applyAlignment="1" applyProtection="1">
      <alignment vertical="center" wrapText="1"/>
    </xf>
    <xf numFmtId="0" fontId="18" fillId="0" borderId="1" xfId="0" applyFont="1" applyBorder="1" applyAlignment="1">
      <alignment vertical="center" wrapText="1"/>
    </xf>
    <xf numFmtId="0" fontId="20" fillId="0" borderId="0" xfId="0" applyFont="1" applyAlignment="1">
      <alignment wrapText="1"/>
    </xf>
    <xf numFmtId="0" fontId="19" fillId="0" borderId="1" xfId="5" applyFont="1" applyBorder="1" applyAlignment="1" applyProtection="1">
      <alignment vertical="center" wrapText="1"/>
    </xf>
    <xf numFmtId="165" fontId="5" fillId="0" borderId="4" xfId="0" applyNumberFormat="1" applyFont="1" applyBorder="1" applyAlignment="1">
      <alignment horizontal="right" vertical="center"/>
    </xf>
    <xf numFmtId="0" fontId="21" fillId="0" borderId="1" xfId="5" applyFont="1" applyBorder="1" applyAlignment="1" applyProtection="1">
      <alignment vertical="center" wrapText="1"/>
    </xf>
    <xf numFmtId="0" fontId="22" fillId="0" borderId="1" xfId="5" applyFont="1" applyBorder="1" applyAlignment="1" applyProtection="1">
      <alignment vertical="center" wrapText="1"/>
    </xf>
    <xf numFmtId="49" fontId="8" fillId="0" borderId="1" xfId="6" applyNumberFormat="1" applyBorder="1" applyAlignment="1" applyProtection="1">
      <alignment vertical="center" wrapText="1"/>
    </xf>
    <xf numFmtId="0" fontId="23" fillId="0" borderId="1" xfId="0" applyFont="1" applyBorder="1" applyAlignment="1">
      <alignment horizontal="left" vertical="center" wrapText="1" justifyLastLine="1"/>
    </xf>
    <xf numFmtId="0" fontId="24" fillId="0" borderId="1" xfId="1" applyFont="1" applyBorder="1" applyAlignment="1">
      <alignment horizontal="left" vertical="center" wrapText="1" justifyLastLine="1"/>
    </xf>
    <xf numFmtId="0" fontId="17" fillId="0" borderId="1" xfId="1" applyFont="1" applyBorder="1" applyAlignment="1">
      <alignment horizontal="center" vertical="center" wrapText="1" justifyLastLine="1"/>
    </xf>
    <xf numFmtId="0" fontId="25" fillId="0" borderId="1" xfId="0" applyFont="1" applyBorder="1" applyAlignment="1">
      <alignment vertical="center"/>
    </xf>
    <xf numFmtId="0" fontId="14" fillId="0" borderId="1" xfId="0" applyFont="1" applyBorder="1" applyAlignment="1">
      <alignment horizontal="left" vertical="center" wrapText="1" justifyLastLine="1"/>
    </xf>
    <xf numFmtId="165" fontId="25" fillId="0" borderId="1" xfId="0" applyNumberFormat="1" applyFont="1" applyBorder="1" applyAlignment="1">
      <alignment horizontal="right" vertical="center"/>
    </xf>
    <xf numFmtId="0" fontId="25" fillId="0" borderId="1" xfId="0" applyFont="1" applyBorder="1" applyAlignment="1">
      <alignment horizontal="left" vertical="center" wrapText="1"/>
    </xf>
    <xf numFmtId="49" fontId="25" fillId="0" borderId="1" xfId="0" applyNumberFormat="1" applyFont="1" applyBorder="1" applyAlignment="1">
      <alignment horizontal="left" vertical="center" wrapText="1"/>
    </xf>
    <xf numFmtId="0" fontId="26" fillId="0" borderId="0" xfId="1" applyFont="1"/>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cellXfs>
  <cellStyles count="7">
    <cellStyle name="Hiperlink" xfId="1" builtinId="8"/>
    <cellStyle name="Hyperlink 1" xfId="4" xr:uid="{A0A61E95-9F2F-425B-9B0F-172B27E11A73}"/>
    <cellStyle name="Hyperlink 14" xfId="3" xr:uid="{180A9D34-00E6-400E-9B12-01EA0C5D1AB5}"/>
    <cellStyle name="Hyperlink 2" xfId="5" xr:uid="{306464EA-E2E5-4D81-AC30-F653CB57550F}"/>
    <cellStyle name="Hyperlink 5" xfId="2" xr:uid="{27C53060-4C3E-4C07-8831-0A5151024435}"/>
    <cellStyle name="Hyperlink 6" xfId="6" xr:uid="{302860F4-DBBF-4DD6-A52E-EB5DBC28E3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19051</xdr:rowOff>
    </xdr:from>
    <xdr:to>
      <xdr:col>10</xdr:col>
      <xdr:colOff>0</xdr:colOff>
      <xdr:row>39</xdr:row>
      <xdr:rowOff>1</xdr:rowOff>
    </xdr:to>
    <xdr:sp macro="" textlink="">
      <xdr:nvSpPr>
        <xdr:cNvPr id="3" name="CaixaDeTexto 2">
          <a:extLst>
            <a:ext uri="{FF2B5EF4-FFF2-40B4-BE49-F238E27FC236}">
              <a16:creationId xmlns:a16="http://schemas.microsoft.com/office/drawing/2014/main" id="{8E68410E-F5AB-42CB-92AA-6D5F13FC255A}"/>
            </a:ext>
          </a:extLst>
        </xdr:cNvPr>
        <xdr:cNvSpPr txBox="1"/>
      </xdr:nvSpPr>
      <xdr:spPr>
        <a:xfrm>
          <a:off x="0" y="18116551"/>
          <a:ext cx="17754600"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332</xdr:row>
      <xdr:rowOff>19051</xdr:rowOff>
    </xdr:from>
    <xdr:to>
      <xdr:col>10</xdr:col>
      <xdr:colOff>0</xdr:colOff>
      <xdr:row>348</xdr:row>
      <xdr:rowOff>1</xdr:rowOff>
    </xdr:to>
    <xdr:sp macro="" textlink="">
      <xdr:nvSpPr>
        <xdr:cNvPr id="2" name="CaixaDeTexto 1">
          <a:extLst>
            <a:ext uri="{FF2B5EF4-FFF2-40B4-BE49-F238E27FC236}">
              <a16:creationId xmlns:a16="http://schemas.microsoft.com/office/drawing/2014/main" id="{A0910810-5648-43D0-806E-9742E2A8A07D}"/>
            </a:ext>
          </a:extLst>
        </xdr:cNvPr>
        <xdr:cNvSpPr txBox="1"/>
      </xdr:nvSpPr>
      <xdr:spPr>
        <a:xfrm>
          <a:off x="0" y="22098952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344</xdr:row>
      <xdr:rowOff>19051</xdr:rowOff>
    </xdr:from>
    <xdr:to>
      <xdr:col>10</xdr:col>
      <xdr:colOff>0</xdr:colOff>
      <xdr:row>360</xdr:row>
      <xdr:rowOff>1</xdr:rowOff>
    </xdr:to>
    <xdr:sp macro="" textlink="">
      <xdr:nvSpPr>
        <xdr:cNvPr id="2" name="CaixaDeTexto 1">
          <a:extLst>
            <a:ext uri="{FF2B5EF4-FFF2-40B4-BE49-F238E27FC236}">
              <a16:creationId xmlns:a16="http://schemas.microsoft.com/office/drawing/2014/main" id="{C8DDC445-F47E-4B33-9C55-9A47E7429BE5}"/>
            </a:ext>
          </a:extLst>
        </xdr:cNvPr>
        <xdr:cNvSpPr txBox="1"/>
      </xdr:nvSpPr>
      <xdr:spPr>
        <a:xfrm>
          <a:off x="0" y="243973351"/>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354</xdr:row>
      <xdr:rowOff>19051</xdr:rowOff>
    </xdr:from>
    <xdr:to>
      <xdr:col>10</xdr:col>
      <xdr:colOff>0</xdr:colOff>
      <xdr:row>370</xdr:row>
      <xdr:rowOff>1</xdr:rowOff>
    </xdr:to>
    <xdr:sp macro="" textlink="">
      <xdr:nvSpPr>
        <xdr:cNvPr id="2" name="CaixaDeTexto 1">
          <a:extLst>
            <a:ext uri="{FF2B5EF4-FFF2-40B4-BE49-F238E27FC236}">
              <a16:creationId xmlns:a16="http://schemas.microsoft.com/office/drawing/2014/main" id="{A34739C8-8F47-4F12-878F-FF118977C2AA}"/>
            </a:ext>
          </a:extLst>
        </xdr:cNvPr>
        <xdr:cNvSpPr txBox="1"/>
      </xdr:nvSpPr>
      <xdr:spPr>
        <a:xfrm>
          <a:off x="0" y="257975101"/>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95</xdr:row>
      <xdr:rowOff>19051</xdr:rowOff>
    </xdr:from>
    <xdr:to>
      <xdr:col>10</xdr:col>
      <xdr:colOff>0</xdr:colOff>
      <xdr:row>111</xdr:row>
      <xdr:rowOff>1</xdr:rowOff>
    </xdr:to>
    <xdr:sp macro="" textlink="">
      <xdr:nvSpPr>
        <xdr:cNvPr id="2" name="CaixaDeTexto 1">
          <a:extLst>
            <a:ext uri="{FF2B5EF4-FFF2-40B4-BE49-F238E27FC236}">
              <a16:creationId xmlns:a16="http://schemas.microsoft.com/office/drawing/2014/main" id="{943A30F0-914A-44FD-BE76-C6DBF31875DF}"/>
            </a:ext>
          </a:extLst>
        </xdr:cNvPr>
        <xdr:cNvSpPr txBox="1"/>
      </xdr:nvSpPr>
      <xdr:spPr>
        <a:xfrm>
          <a:off x="0" y="17926051"/>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156</xdr:row>
      <xdr:rowOff>19051</xdr:rowOff>
    </xdr:from>
    <xdr:to>
      <xdr:col>10</xdr:col>
      <xdr:colOff>0</xdr:colOff>
      <xdr:row>172</xdr:row>
      <xdr:rowOff>1</xdr:rowOff>
    </xdr:to>
    <xdr:sp macro="" textlink="">
      <xdr:nvSpPr>
        <xdr:cNvPr id="2" name="CaixaDeTexto 1">
          <a:extLst>
            <a:ext uri="{FF2B5EF4-FFF2-40B4-BE49-F238E27FC236}">
              <a16:creationId xmlns:a16="http://schemas.microsoft.com/office/drawing/2014/main" id="{EDA52D81-E59A-4613-A2ED-0F8CB407610C}"/>
            </a:ext>
          </a:extLst>
        </xdr:cNvPr>
        <xdr:cNvSpPr txBox="1"/>
      </xdr:nvSpPr>
      <xdr:spPr>
        <a:xfrm>
          <a:off x="0" y="9242107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201</xdr:row>
      <xdr:rowOff>19051</xdr:rowOff>
    </xdr:from>
    <xdr:to>
      <xdr:col>10</xdr:col>
      <xdr:colOff>0</xdr:colOff>
      <xdr:row>217</xdr:row>
      <xdr:rowOff>1</xdr:rowOff>
    </xdr:to>
    <xdr:sp macro="" textlink="">
      <xdr:nvSpPr>
        <xdr:cNvPr id="2" name="CaixaDeTexto 1">
          <a:extLst>
            <a:ext uri="{FF2B5EF4-FFF2-40B4-BE49-F238E27FC236}">
              <a16:creationId xmlns:a16="http://schemas.microsoft.com/office/drawing/2014/main" id="{9D5D3955-D99C-4C19-A379-1C1275948EBE}"/>
            </a:ext>
          </a:extLst>
        </xdr:cNvPr>
        <xdr:cNvSpPr txBox="1"/>
      </xdr:nvSpPr>
      <xdr:spPr>
        <a:xfrm>
          <a:off x="0" y="15418117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211</xdr:row>
      <xdr:rowOff>19051</xdr:rowOff>
    </xdr:from>
    <xdr:to>
      <xdr:col>10</xdr:col>
      <xdr:colOff>0</xdr:colOff>
      <xdr:row>227</xdr:row>
      <xdr:rowOff>1</xdr:rowOff>
    </xdr:to>
    <xdr:sp macro="" textlink="">
      <xdr:nvSpPr>
        <xdr:cNvPr id="2" name="CaixaDeTexto 1">
          <a:extLst>
            <a:ext uri="{FF2B5EF4-FFF2-40B4-BE49-F238E27FC236}">
              <a16:creationId xmlns:a16="http://schemas.microsoft.com/office/drawing/2014/main" id="{DA029F47-F34D-468D-9C82-242878BB89F0}"/>
            </a:ext>
          </a:extLst>
        </xdr:cNvPr>
        <xdr:cNvSpPr txBox="1"/>
      </xdr:nvSpPr>
      <xdr:spPr>
        <a:xfrm>
          <a:off x="0" y="17645062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239</xdr:row>
      <xdr:rowOff>19051</xdr:rowOff>
    </xdr:from>
    <xdr:to>
      <xdr:col>10</xdr:col>
      <xdr:colOff>0</xdr:colOff>
      <xdr:row>255</xdr:row>
      <xdr:rowOff>1</xdr:rowOff>
    </xdr:to>
    <xdr:sp macro="" textlink="">
      <xdr:nvSpPr>
        <xdr:cNvPr id="2" name="CaixaDeTexto 1">
          <a:extLst>
            <a:ext uri="{FF2B5EF4-FFF2-40B4-BE49-F238E27FC236}">
              <a16:creationId xmlns:a16="http://schemas.microsoft.com/office/drawing/2014/main" id="{1C19871C-DF8E-42B3-90FB-320FA10F4A12}"/>
            </a:ext>
          </a:extLst>
        </xdr:cNvPr>
        <xdr:cNvSpPr txBox="1"/>
      </xdr:nvSpPr>
      <xdr:spPr>
        <a:xfrm>
          <a:off x="0" y="18069877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254</xdr:row>
      <xdr:rowOff>19051</xdr:rowOff>
    </xdr:from>
    <xdr:to>
      <xdr:col>10</xdr:col>
      <xdr:colOff>0</xdr:colOff>
      <xdr:row>270</xdr:row>
      <xdr:rowOff>1</xdr:rowOff>
    </xdr:to>
    <xdr:sp macro="" textlink="">
      <xdr:nvSpPr>
        <xdr:cNvPr id="2" name="CaixaDeTexto 1">
          <a:extLst>
            <a:ext uri="{FF2B5EF4-FFF2-40B4-BE49-F238E27FC236}">
              <a16:creationId xmlns:a16="http://schemas.microsoft.com/office/drawing/2014/main" id="{DC1597EE-B9C2-46E2-87B9-70DCC2E3EBE0}"/>
            </a:ext>
          </a:extLst>
        </xdr:cNvPr>
        <xdr:cNvSpPr txBox="1"/>
      </xdr:nvSpPr>
      <xdr:spPr>
        <a:xfrm>
          <a:off x="0" y="19502437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269</xdr:row>
      <xdr:rowOff>19051</xdr:rowOff>
    </xdr:from>
    <xdr:to>
      <xdr:col>10</xdr:col>
      <xdr:colOff>0</xdr:colOff>
      <xdr:row>285</xdr:row>
      <xdr:rowOff>1</xdr:rowOff>
    </xdr:to>
    <xdr:sp macro="" textlink="">
      <xdr:nvSpPr>
        <xdr:cNvPr id="2" name="CaixaDeTexto 1">
          <a:extLst>
            <a:ext uri="{FF2B5EF4-FFF2-40B4-BE49-F238E27FC236}">
              <a16:creationId xmlns:a16="http://schemas.microsoft.com/office/drawing/2014/main" id="{BD834F54-7CAC-4408-B997-D97E254FDC70}"/>
            </a:ext>
          </a:extLst>
        </xdr:cNvPr>
        <xdr:cNvSpPr txBox="1"/>
      </xdr:nvSpPr>
      <xdr:spPr>
        <a:xfrm>
          <a:off x="0" y="206987776"/>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310</xdr:row>
      <xdr:rowOff>19051</xdr:rowOff>
    </xdr:from>
    <xdr:to>
      <xdr:col>10</xdr:col>
      <xdr:colOff>0</xdr:colOff>
      <xdr:row>326</xdr:row>
      <xdr:rowOff>1</xdr:rowOff>
    </xdr:to>
    <xdr:sp macro="" textlink="">
      <xdr:nvSpPr>
        <xdr:cNvPr id="2" name="CaixaDeTexto 1">
          <a:extLst>
            <a:ext uri="{FF2B5EF4-FFF2-40B4-BE49-F238E27FC236}">
              <a16:creationId xmlns:a16="http://schemas.microsoft.com/office/drawing/2014/main" id="{AC0559FE-BD11-4178-9480-59243AFB2F7E}"/>
            </a:ext>
          </a:extLst>
        </xdr:cNvPr>
        <xdr:cNvSpPr txBox="1"/>
      </xdr:nvSpPr>
      <xdr:spPr>
        <a:xfrm>
          <a:off x="0" y="199872601"/>
          <a:ext cx="1775460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pt-BR" sz="1200" b="1" i="0" u="none" strike="noStrike">
            <a:solidFill>
              <a:schemeClr val="dk1"/>
            </a:solidFill>
            <a:effectLst/>
            <a:latin typeface="+mn-lt"/>
            <a:ea typeface="+mn-ea"/>
            <a:cs typeface="+mn-cs"/>
          </a:endParaRPr>
        </a:p>
        <a:p>
          <a:r>
            <a:rPr lang="pt-BR" sz="1100" b="1">
              <a:solidFill>
                <a:schemeClr val="dk1"/>
              </a:solidFill>
              <a:effectLst/>
              <a:latin typeface="+mn-lt"/>
              <a:ea typeface="+mn-ea"/>
              <a:cs typeface="+mn-cs"/>
            </a:rPr>
            <a:t>NOTA 1:</a:t>
          </a:r>
          <a:r>
            <a:rPr lang="pt-BR" sz="1100">
              <a:solidFill>
                <a:schemeClr val="dk1"/>
              </a:solidFill>
              <a:effectLst/>
              <a:latin typeface="+mn-lt"/>
              <a:ea typeface="+mn-ea"/>
              <a:cs typeface="+mn-cs"/>
            </a:rPr>
            <a:t> Esta tabela deverá apresentar todas as dispensas e inexigibilidades que o órgão realizou no ano. Apesar de ser atualizada mensalmente, a tabela deve conter todas as dispensas e inexigibilidades realizadas no ano, e não apenas aquelas realizadas no mês.</a:t>
          </a:r>
        </a:p>
        <a:p>
          <a:r>
            <a:rPr lang="pt-BR" sz="1100" b="1">
              <a:solidFill>
                <a:schemeClr val="dk1"/>
              </a:solidFill>
              <a:effectLst/>
              <a:latin typeface="+mn-lt"/>
              <a:ea typeface="+mn-ea"/>
              <a:cs typeface="+mn-cs"/>
            </a:rPr>
            <a:t>NOTA 2</a:t>
          </a:r>
          <a:r>
            <a:rPr lang="pt-BR" sz="1100">
              <a:solidFill>
                <a:schemeClr val="dk1"/>
              </a:solidFill>
              <a:effectLst/>
              <a:latin typeface="+mn-lt"/>
              <a:ea typeface="+mn-ea"/>
              <a:cs typeface="+mn-cs"/>
            </a:rPr>
            <a:t>: Caso a dispensa e inexigibilidade perdure por mais de um exercício financeiro, esse deverá constar da tabela de todos os anos pelos quais vigeu.</a:t>
          </a:r>
        </a:p>
        <a:p>
          <a:r>
            <a:rPr lang="pt-BR" sz="1100" b="1">
              <a:solidFill>
                <a:schemeClr val="dk1"/>
              </a:solidFill>
              <a:effectLst/>
              <a:latin typeface="+mn-lt"/>
              <a:ea typeface="+mn-ea"/>
              <a:cs typeface="+mn-cs"/>
            </a:rPr>
            <a:t>(a) Dispensa / Inexigibilidade: </a:t>
          </a:r>
          <a:r>
            <a:rPr lang="pt-BR" sz="1100">
              <a:solidFill>
                <a:schemeClr val="dk1"/>
              </a:solidFill>
              <a:effectLst/>
              <a:latin typeface="+mn-lt"/>
              <a:ea typeface="+mn-ea"/>
              <a:cs typeface="+mn-cs"/>
            </a:rPr>
            <a:t>Classificar a contratação como dispensa ou inexigibilidade.</a:t>
          </a:r>
        </a:p>
        <a:p>
          <a:r>
            <a:rPr lang="pt-BR" sz="1100" b="1">
              <a:solidFill>
                <a:schemeClr val="dk1"/>
              </a:solidFill>
              <a:effectLst/>
              <a:latin typeface="+mn-lt"/>
              <a:ea typeface="+mn-ea"/>
              <a:cs typeface="+mn-cs"/>
            </a:rPr>
            <a:t>(b) Preceito Legal</a:t>
          </a:r>
          <a:r>
            <a:rPr lang="pt-BR" sz="1100">
              <a:solidFill>
                <a:schemeClr val="dk1"/>
              </a:solidFill>
              <a:effectLst/>
              <a:latin typeface="+mn-lt"/>
              <a:ea typeface="+mn-ea"/>
              <a:cs typeface="+mn-cs"/>
            </a:rPr>
            <a:t>: Citar o artigo e inciso da Lei de Licitações que embasou a contratação por dispensa ou inexigibilidade (exemplo: “art. 24, inciso II” ou “art. 25, I”).</a:t>
          </a:r>
        </a:p>
        <a:p>
          <a:r>
            <a:rPr lang="pt-BR" sz="1100" b="1">
              <a:solidFill>
                <a:schemeClr val="dk1"/>
              </a:solidFill>
              <a:effectLst/>
              <a:latin typeface="+mn-lt"/>
              <a:ea typeface="+mn-ea"/>
              <a:cs typeface="+mn-cs"/>
            </a:rPr>
            <a:t>(c) Número do Processo</a:t>
          </a:r>
          <a:r>
            <a:rPr lang="pt-BR" sz="1100">
              <a:solidFill>
                <a:schemeClr val="dk1"/>
              </a:solidFill>
              <a:effectLst/>
              <a:latin typeface="+mn-lt"/>
              <a:ea typeface="+mn-ea"/>
              <a:cs typeface="+mn-cs"/>
            </a:rPr>
            <a:t>: Número em hiperlink para leitura e opção de download do completo teor do processo de dispensa ou inexigibilidade com os estudos prévios, justificativa da contratação, pesquisa de preços, nota de empenho, contrato etc. (Lei nº 14.133/2021, art. 72, parágrafo único e art. 75, § 4º).</a:t>
          </a:r>
        </a:p>
        <a:p>
          <a:r>
            <a:rPr lang="pt-BR" sz="1100" b="1">
              <a:solidFill>
                <a:schemeClr val="dk1"/>
              </a:solidFill>
              <a:effectLst/>
              <a:latin typeface="+mn-lt"/>
              <a:ea typeface="+mn-ea"/>
              <a:cs typeface="+mn-cs"/>
            </a:rPr>
            <a:t>(d) Data do empenho:</a:t>
          </a:r>
          <a:r>
            <a:rPr lang="pt-BR" sz="1100">
              <a:solidFill>
                <a:schemeClr val="dk1"/>
              </a:solidFill>
              <a:effectLst/>
              <a:latin typeface="+mn-lt"/>
              <a:ea typeface="+mn-ea"/>
              <a:cs typeface="+mn-cs"/>
            </a:rPr>
            <a:t> Data de emissão do empenho em dia, mês e ano (exemplo: 12/04/2021)</a:t>
          </a:r>
        </a:p>
        <a:p>
          <a:r>
            <a:rPr lang="pt-BR" sz="1100" b="1">
              <a:solidFill>
                <a:schemeClr val="dk1"/>
              </a:solidFill>
              <a:effectLst/>
              <a:latin typeface="+mn-lt"/>
              <a:ea typeface="+mn-ea"/>
              <a:cs typeface="+mn-cs"/>
            </a:rPr>
            <a:t>(e) Objeto</a:t>
          </a:r>
          <a:r>
            <a:rPr lang="pt-BR" sz="1100">
              <a:solidFill>
                <a:schemeClr val="dk1"/>
              </a:solidFill>
              <a:effectLst/>
              <a:latin typeface="+mn-lt"/>
              <a:ea typeface="+mn-ea"/>
              <a:cs typeface="+mn-cs"/>
            </a:rPr>
            <a:t>: Descrição detalhada dos bens ou serviços contratados mediante dispensa ou inexigibilidade. Deve-se informar o objeto ou serviço assim como se encontra no contrato, termo de referência ou empenho (exemplo: “Aquisição de 20 resmas de papel A4” ou “Contratação de serviço de reforma de portão da promotoria x”).</a:t>
          </a:r>
        </a:p>
        <a:p>
          <a:r>
            <a:rPr lang="pt-BR" sz="1100" b="1">
              <a:solidFill>
                <a:schemeClr val="dk1"/>
              </a:solidFill>
              <a:effectLst/>
              <a:latin typeface="+mn-lt"/>
              <a:ea typeface="+mn-ea"/>
              <a:cs typeface="+mn-cs"/>
            </a:rPr>
            <a:t>(f) Elemento e Subelemento da Despesa:</a:t>
          </a:r>
          <a:r>
            <a:rPr lang="pt-BR" sz="1100">
              <a:solidFill>
                <a:schemeClr val="dk1"/>
              </a:solidFill>
              <a:effectLst/>
              <a:latin typeface="+mn-lt"/>
              <a:ea typeface="+mn-ea"/>
              <a:cs typeface="+mn-cs"/>
            </a:rPr>
            <a:t> Citar o código contábil e o nome do Elemento e Subelemento referente a cada uma das contratações mediante dispensa e inexibilidade (exemplo: “Código 3.3.90.30.16 – Material de consumo; subelemento-Material do expediente”).</a:t>
          </a:r>
        </a:p>
        <a:p>
          <a:r>
            <a:rPr lang="pt-BR" sz="1100" b="1">
              <a:solidFill>
                <a:schemeClr val="dk1"/>
              </a:solidFill>
              <a:effectLst/>
              <a:latin typeface="+mn-lt"/>
              <a:ea typeface="+mn-ea"/>
              <a:cs typeface="+mn-cs"/>
            </a:rPr>
            <a:t>(g) Número do Empenho: </a:t>
          </a:r>
          <a:r>
            <a:rPr lang="pt-BR" sz="1100">
              <a:solidFill>
                <a:schemeClr val="dk1"/>
              </a:solidFill>
              <a:effectLst/>
              <a:latin typeface="+mn-lt"/>
              <a:ea typeface="+mn-ea"/>
              <a:cs typeface="+mn-cs"/>
            </a:rPr>
            <a:t>Número da nota de empenho</a:t>
          </a:r>
          <a:r>
            <a:rPr lang="pt-BR" sz="1100" b="1">
              <a:solidFill>
                <a:schemeClr val="dk1"/>
              </a:solidFill>
              <a:effectLst/>
              <a:latin typeface="+mn-lt"/>
              <a:ea typeface="+mn-ea"/>
              <a:cs typeface="+mn-cs"/>
            </a:rPr>
            <a:t> </a:t>
          </a:r>
          <a:endParaRPr lang="pt-BR" sz="1100">
            <a:solidFill>
              <a:schemeClr val="dk1"/>
            </a:solidFill>
            <a:effectLst/>
            <a:latin typeface="+mn-lt"/>
            <a:ea typeface="+mn-ea"/>
            <a:cs typeface="+mn-cs"/>
          </a:endParaRPr>
        </a:p>
        <a:p>
          <a:r>
            <a:rPr lang="pt-BR" sz="1100" b="1">
              <a:solidFill>
                <a:schemeClr val="dk1"/>
              </a:solidFill>
              <a:effectLst/>
              <a:latin typeface="+mn-lt"/>
              <a:ea typeface="+mn-ea"/>
              <a:cs typeface="+mn-cs"/>
            </a:rPr>
            <a:t>(h) Valor de empenho:</a:t>
          </a:r>
          <a:r>
            <a:rPr lang="pt-BR" sz="1100">
              <a:solidFill>
                <a:schemeClr val="dk1"/>
              </a:solidFill>
              <a:effectLst/>
              <a:latin typeface="+mn-lt"/>
              <a:ea typeface="+mn-ea"/>
              <a:cs typeface="+mn-cs"/>
            </a:rPr>
            <a:t> Valor do objeto ou serviço adquirido, conforme o empenho emitido.</a:t>
          </a:r>
        </a:p>
        <a:p>
          <a:r>
            <a:rPr lang="pt-BR" sz="1100" b="1">
              <a:solidFill>
                <a:schemeClr val="dk1"/>
              </a:solidFill>
              <a:effectLst/>
              <a:latin typeface="+mn-lt"/>
              <a:ea typeface="+mn-ea"/>
              <a:cs typeface="+mn-cs"/>
            </a:rPr>
            <a:t>(i) Contratado (a):</a:t>
          </a:r>
          <a:r>
            <a:rPr lang="pt-BR" sz="1100">
              <a:solidFill>
                <a:schemeClr val="dk1"/>
              </a:solidFill>
              <a:effectLst/>
              <a:latin typeface="+mn-lt"/>
              <a:ea typeface="+mn-ea"/>
              <a:cs typeface="+mn-cs"/>
            </a:rPr>
            <a:t> Nome da pessoa jurídica ou física contratada.</a:t>
          </a:r>
        </a:p>
        <a:p>
          <a:r>
            <a:rPr lang="pt-BR" sz="1100" b="1">
              <a:solidFill>
                <a:schemeClr val="dk1"/>
              </a:solidFill>
              <a:effectLst/>
              <a:latin typeface="+mn-lt"/>
              <a:ea typeface="+mn-ea"/>
              <a:cs typeface="+mn-cs"/>
            </a:rPr>
            <a:t>(j) CNPJ/CPF:</a:t>
          </a:r>
          <a:r>
            <a:rPr lang="pt-BR" sz="1100">
              <a:solidFill>
                <a:schemeClr val="dk1"/>
              </a:solidFill>
              <a:effectLst/>
              <a:latin typeface="+mn-lt"/>
              <a:ea typeface="+mn-ea"/>
              <a:cs typeface="+mn-cs"/>
            </a:rPr>
            <a:t> CNPJ da pessoa jurídica contratada ou CPF da pessoa física contratada.</a:t>
          </a:r>
        </a:p>
        <a:p>
          <a:r>
            <a:rPr lang="pt-BR" sz="1100" b="1">
              <a:solidFill>
                <a:schemeClr val="dk1"/>
              </a:solidFill>
              <a:effectLst/>
              <a:latin typeface="+mn-lt"/>
              <a:ea typeface="+mn-ea"/>
              <a:cs typeface="+mn-cs"/>
            </a:rPr>
            <a:t>FUNDAMENTO LEGAL:</a:t>
          </a:r>
          <a:r>
            <a:rPr lang="pt-BR" sz="1100">
              <a:solidFill>
                <a:schemeClr val="dk1"/>
              </a:solidFill>
              <a:effectLst/>
              <a:latin typeface="+mn-lt"/>
              <a:ea typeface="+mn-ea"/>
              <a:cs typeface="+mn-cs"/>
            </a:rPr>
            <a:t> Lei nº 8666/93; Lei nº 10520/2002; Lei Complementar 101/2000, art. 48-A, I; Lei 12.527, art. 8º, § 1º, IV; Decreto nº 5450/2005; Resolução CNMP nº 86/2012, art 5º, inciso II, alíneas “a” a “d”; Resolução CNMP 89/2012, art. 7º, III; Lei nº 14.133/2021, art. 72, parágrafo único e art. 75, § 4º.</a:t>
          </a:r>
          <a:endParaRPr lang="pt-BR" sz="1200"/>
        </a:p>
        <a:p>
          <a:endParaRPr lang="pt-BR"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pce.mp.br/wp-content/uploads/2022/08/Contrato-001-2015-.pdf" TargetMode="External"/><Relationship Id="rId3" Type="http://schemas.openxmlformats.org/officeDocument/2006/relationships/hyperlink" Target="http://www.mpce.mp.br/wp-content/uploads/2022/08/Contrato-035-2018-.pdf" TargetMode="External"/><Relationship Id="rId7" Type="http://schemas.openxmlformats.org/officeDocument/2006/relationships/hyperlink" Target="http://www.mpce.mp.br/wp-content/uploads/2022/08/Contrato-031-2017.pdf" TargetMode="External"/><Relationship Id="rId2" Type="http://schemas.openxmlformats.org/officeDocument/2006/relationships/hyperlink" Target="http://www.mpce.mp.br/wp-content/uploads/2022/08/Contrato-084-2019.pdf" TargetMode="External"/><Relationship Id="rId1" Type="http://schemas.openxmlformats.org/officeDocument/2006/relationships/hyperlink" Target="http://www.mpce.mp.br/wp-content/uploads/2022/08/Contrato-085-2019.pdf" TargetMode="External"/><Relationship Id="rId6" Type="http://schemas.openxmlformats.org/officeDocument/2006/relationships/hyperlink" Target="http://www.mpce.mp.br/wp-content/uploads/2022/08/Contrato-006-2021.pdf" TargetMode="External"/><Relationship Id="rId11" Type="http://schemas.openxmlformats.org/officeDocument/2006/relationships/drawing" Target="../drawings/drawing1.xml"/><Relationship Id="rId5" Type="http://schemas.openxmlformats.org/officeDocument/2006/relationships/hyperlink" Target="http://www.mpce.mp.br/wp-content/uploads/2022/08/Convenio-002-2019-SEINFRA.pdf" TargetMode="External"/><Relationship Id="rId10" Type="http://schemas.openxmlformats.org/officeDocument/2006/relationships/printerSettings" Target="../printerSettings/printerSettings1.bin"/><Relationship Id="rId4" Type="http://schemas.openxmlformats.org/officeDocument/2006/relationships/hyperlink" Target="http://www.mpce.mp.br/wp-content/uploads/2022/08/Convenio-002-2019-SEINFRA.pdf" TargetMode="External"/><Relationship Id="rId9" Type="http://schemas.openxmlformats.org/officeDocument/2006/relationships/hyperlink" Target="http://www.mpce.mp.br/wp-content/uploads/2022/08/Contrato-029-2015-.pdf"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www.mpce.mp.br/wp-content/uploads/2022/08/Contrato-053-2019.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11.2019-PGJ-X-NOVO-CONCEITO-PE-No-001.2018-ARP-No-026.2018-LOT.-01-ITENS-0102.pdf" TargetMode="External"/><Relationship Id="rId63" Type="http://schemas.openxmlformats.org/officeDocument/2006/relationships/hyperlink" Target="http://www.mpce.mp.br/wp-content/uploads/2022/08/CONTRATO-051-2019-PGJ-X-DIANA-PAULA-FONTENELE-DISPENSA-LOCACAO-VICOSA.pdf" TargetMode="External"/><Relationship Id="rId84" Type="http://schemas.openxmlformats.org/officeDocument/2006/relationships/hyperlink" Target="http://www.mpce.mp.br/wp-content/uploads/2022/08/Contrato-002-2017.pdf" TargetMode="External"/><Relationship Id="rId138" Type="http://schemas.openxmlformats.org/officeDocument/2006/relationships/hyperlink" Target="http://www.mpce.mp.br/wp-content/uploads/2022/08/CONTRATO-026-2021.pdf" TargetMode="External"/><Relationship Id="rId159" Type="http://schemas.openxmlformats.org/officeDocument/2006/relationships/hyperlink" Target="http://www.mpce.mp.br/wp-content/uploads/2022/08/Contrato-035-2018-.pdf" TargetMode="External"/><Relationship Id="rId107" Type="http://schemas.openxmlformats.org/officeDocument/2006/relationships/hyperlink" Target="http://www.mpce.mp.br/wp-content/uploads/2022/08/CONTRATO-048-2019.pdf" TargetMode="External"/><Relationship Id="rId11" Type="http://schemas.openxmlformats.org/officeDocument/2006/relationships/hyperlink" Target="http://www.mpce.mp.br/wp-content/uploads/2022/08/Contrato-008-2017.pdf" TargetMode="External"/><Relationship Id="rId32" Type="http://schemas.openxmlformats.org/officeDocument/2006/relationships/hyperlink" Target="http://www.mpce.mp.br/wp-content/uploads/2022/08/CONTRATO-006-2017.pdf" TargetMode="External"/><Relationship Id="rId53" Type="http://schemas.openxmlformats.org/officeDocument/2006/relationships/hyperlink" Target="http://www.mpce.mp.br/wp-content/uploads/2022/08/Contrato-074-2019.pdf" TargetMode="External"/><Relationship Id="rId74" Type="http://schemas.openxmlformats.org/officeDocument/2006/relationships/hyperlink" Target="http://www.mpce.mp.br/wp-content/uploads/2022/08/CONTRATO-045-2021.pdf" TargetMode="External"/><Relationship Id="rId128" Type="http://schemas.openxmlformats.org/officeDocument/2006/relationships/hyperlink" Target="http://www.mpce.mp.br/wp-content/uploads/2022/08/Contrato-031-2017.pdf" TargetMode="External"/><Relationship Id="rId149" Type="http://schemas.openxmlformats.org/officeDocument/2006/relationships/hyperlink" Target="http://www.mpce.mp.br/wp-content/uploads/2022/10/Contrato-20-2022.pdf" TargetMode="External"/><Relationship Id="rId5" Type="http://schemas.openxmlformats.org/officeDocument/2006/relationships/hyperlink" Target="http://www.mpce.mp.br/wp-content/uploads/2022/08/Contrato-006-2021.pdf" TargetMode="External"/><Relationship Id="rId95" Type="http://schemas.openxmlformats.org/officeDocument/2006/relationships/hyperlink" Target="http://www.mpce.mp.br/wp-content/uploads/2022/08/Contrato-014-2019.pdf" TargetMode="External"/><Relationship Id="rId160" Type="http://schemas.openxmlformats.org/officeDocument/2006/relationships/hyperlink" Target="http://www.mpce.mp.br/wp-content/uploads/2022/08/Contrato-023-2020.pdf" TargetMode="External"/><Relationship Id="rId22" Type="http://schemas.openxmlformats.org/officeDocument/2006/relationships/hyperlink" Target="http://www.mpce.mp.br/wp-content/uploads/2022/08/Contrato-019-2014.pdf" TargetMode="External"/><Relationship Id="rId43" Type="http://schemas.openxmlformats.org/officeDocument/2006/relationships/hyperlink" Target="http://www.mpce.mp.br/wp-content/uploads/2022/08/Contrato-002-2017.pdf" TargetMode="External"/><Relationship Id="rId64" Type="http://schemas.openxmlformats.org/officeDocument/2006/relationships/hyperlink" Target="http://www.mpce.mp.br/wp-content/uploads/2022/08/Contrato-043-2013.pdf" TargetMode="External"/><Relationship Id="rId118" Type="http://schemas.openxmlformats.org/officeDocument/2006/relationships/hyperlink" Target="http://www.mpce.mp.br/wp-content/uploads/2022/08/CONTRATO-006-2017.pdf" TargetMode="External"/><Relationship Id="rId139" Type="http://schemas.openxmlformats.org/officeDocument/2006/relationships/hyperlink" Target="http://www.mpce.mp.br/wp-content/uploads/2022/08/CONTRATO-025-2021.pdf" TargetMode="External"/><Relationship Id="rId85" Type="http://schemas.openxmlformats.org/officeDocument/2006/relationships/hyperlink" Target="http://www.mpce.mp.br/wp-content/uploads/2022/08/Contrato-N&#176;-004.2020-1.pdf" TargetMode="External"/><Relationship Id="rId150" Type="http://schemas.openxmlformats.org/officeDocument/2006/relationships/hyperlink" Target="http://www.mpce.mp.br/wp-content/uploads/2022/10/Contrato-21-2022.pdf" TargetMode="External"/><Relationship Id="rId12" Type="http://schemas.openxmlformats.org/officeDocument/2006/relationships/hyperlink" Target="http://www.mpce.mp.br/wp-content/uploads/2022/08/Contrato-029-2015-.pdf" TargetMode="External"/><Relationship Id="rId17" Type="http://schemas.openxmlformats.org/officeDocument/2006/relationships/hyperlink" Target="http://www.mpce.mp.br/wp-content/uploads/2022/08/Contrato-012-2017-Locacao-J.-NORTE.pdf" TargetMode="External"/><Relationship Id="rId33" Type="http://schemas.openxmlformats.org/officeDocument/2006/relationships/hyperlink" Target="http://www.mpce.mp.br/wp-content/uploads/2022/08/Contrato-084-2019.pdf" TargetMode="External"/><Relationship Id="rId38" Type="http://schemas.openxmlformats.org/officeDocument/2006/relationships/hyperlink" Target="http://www.mpce.mp.br/wp-content/uploads/2022/08/CONTRATO-015-2019.pdf" TargetMode="External"/><Relationship Id="rId59" Type="http://schemas.openxmlformats.org/officeDocument/2006/relationships/hyperlink" Target="http://www.mpce.mp.br/wp-content/uploads/2022/08/Contrato-013-2019.pdf" TargetMode="External"/><Relationship Id="rId103" Type="http://schemas.openxmlformats.org/officeDocument/2006/relationships/hyperlink" Target="http://www.mpce.mp.br/wp-content/uploads/2022/08/Contrato-061-2019.pdf" TargetMode="External"/><Relationship Id="rId108" Type="http://schemas.openxmlformats.org/officeDocument/2006/relationships/hyperlink" Target="http://www.mpce.mp.br/wp-content/uploads/2022/08/Contrato-084-2019.pdf" TargetMode="External"/><Relationship Id="rId124" Type="http://schemas.openxmlformats.org/officeDocument/2006/relationships/hyperlink" Target="http://www.mpce.mp.br/wp-content/uploads/2022/08/Contrato-035-2018-.pdf" TargetMode="External"/><Relationship Id="rId129" Type="http://schemas.openxmlformats.org/officeDocument/2006/relationships/hyperlink" Target="http://www.mpce.mp.br/wp-content/uploads/2022/08/Contrato-001-2015-.pdf" TargetMode="External"/><Relationship Id="rId54" Type="http://schemas.openxmlformats.org/officeDocument/2006/relationships/hyperlink" Target="http://www.mpce.mp.br/wp-content/uploads/2022/08/CONTRATO-051-2019-PGJ-X-DIANA-PAULA-FONTENELE-DISPENSA-LOCACAO-VICOSA.pdf" TargetMode="External"/><Relationship Id="rId70" Type="http://schemas.openxmlformats.org/officeDocument/2006/relationships/hyperlink" Target="http://www.mpce.mp.br/wp-content/uploads/2022/08/CONTRATO-009-2016-LOCACAO-CANINDE.pdf" TargetMode="External"/><Relationship Id="rId75" Type="http://schemas.openxmlformats.org/officeDocument/2006/relationships/hyperlink" Target="http://www.mpce.mp.br/wp-content/uploads/2022/08/CONTRATO-025-2021.pdf" TargetMode="External"/><Relationship Id="rId91" Type="http://schemas.openxmlformats.org/officeDocument/2006/relationships/hyperlink" Target="http://www.mpce.mp.br/wp-content/uploads/2022/08/Contrato-014-2019.pdf" TargetMode="External"/><Relationship Id="rId96" Type="http://schemas.openxmlformats.org/officeDocument/2006/relationships/hyperlink" Target="http://www.mpce.mp.br/wp-content/uploads/2022/08/Contrato-013-2019.pdf" TargetMode="External"/><Relationship Id="rId140" Type="http://schemas.openxmlformats.org/officeDocument/2006/relationships/hyperlink" Target="http://www.mpce.mp.br/wp-content/uploads/2022/08/Contrato-085-2019.pdf" TargetMode="External"/><Relationship Id="rId145" Type="http://schemas.openxmlformats.org/officeDocument/2006/relationships/hyperlink" Target="http://www8.mpce.mp.br/Dispensa/092022000138865.pdf" TargetMode="External"/><Relationship Id="rId161" Type="http://schemas.openxmlformats.org/officeDocument/2006/relationships/hyperlink" Target="http://www.mpce.mp.br/wp-content/uploads/2022/08/Contrato-053-2019.pdf" TargetMode="External"/><Relationship Id="rId166" Type="http://schemas.openxmlformats.org/officeDocument/2006/relationships/drawing" Target="../drawings/drawing10.xml"/><Relationship Id="rId1" Type="http://schemas.openxmlformats.org/officeDocument/2006/relationships/hyperlink" Target="http://www.mpce.mp.br/wp-content/uploads/2022/08/Contrato-035-2018-.pdf" TargetMode="External"/><Relationship Id="rId6" Type="http://schemas.openxmlformats.org/officeDocument/2006/relationships/hyperlink" Target="http://www.mpce.mp.br/wp-content/uploads/2022/08/Contrato-036-2021.pdf" TargetMode="External"/><Relationship Id="rId23" Type="http://schemas.openxmlformats.org/officeDocument/2006/relationships/hyperlink" Target="http://www.mpce.mp.br/wp-content/uploads/2022/08/CONTRATO-039-2019.pdf" TargetMode="External"/><Relationship Id="rId28" Type="http://schemas.openxmlformats.org/officeDocument/2006/relationships/hyperlink" Target="http://www.mpce.mp.br/wp-content/uploads/2022/08/Contrato-013-2019.pdf" TargetMode="External"/><Relationship Id="rId49" Type="http://schemas.openxmlformats.org/officeDocument/2006/relationships/hyperlink" Target="http://www.mpce.mp.br/wp-content/uploads/2022/08/CONTRATO-025-2021.pdf" TargetMode="External"/><Relationship Id="rId114" Type="http://schemas.openxmlformats.org/officeDocument/2006/relationships/hyperlink" Target="http://www.mpce.mp.br/wp-content/uploads/2022/08/Contrato-034-2021.pdf" TargetMode="External"/><Relationship Id="rId119" Type="http://schemas.openxmlformats.org/officeDocument/2006/relationships/hyperlink" Target="http://www.mpce.mp.br/wp-content/uploads/2022/08/Contrato-001-2015-.pdf" TargetMode="External"/><Relationship Id="rId44" Type="http://schemas.openxmlformats.org/officeDocument/2006/relationships/hyperlink" Target="http://www.mpce.mp.br/wp-content/uploads/2022/08/Contrato-031-2017.pdf" TargetMode="External"/><Relationship Id="rId60" Type="http://schemas.openxmlformats.org/officeDocument/2006/relationships/hyperlink" Target="http://www.mpce.mp.br/wp-content/uploads/2022/08/Contrato-084-2019.pdf" TargetMode="External"/><Relationship Id="rId65" Type="http://schemas.openxmlformats.org/officeDocument/2006/relationships/hyperlink" Target="http://www.mpce.mp.br/wp-content/uploads/2022/08/Contrato-040-2018-FRANCISCO-EDMILSON-Loc.-PROM.-CRATEUS.pdf" TargetMode="External"/><Relationship Id="rId81" Type="http://schemas.openxmlformats.org/officeDocument/2006/relationships/hyperlink" Target="http://www.mpce.mp.br/wp-content/uploads/2022/08/Contrato-008-2015-Promotorias-de-Russas-PGJ-X-LEDA-SCIPIAO.pdf" TargetMode="External"/><Relationship Id="rId86" Type="http://schemas.openxmlformats.org/officeDocument/2006/relationships/hyperlink" Target="http://www.mpce.mp.br/wp-content/uploads/2022/08/Contrato-020-2017.pdf" TargetMode="External"/><Relationship Id="rId130" Type="http://schemas.openxmlformats.org/officeDocument/2006/relationships/hyperlink" Target="http://www.mpce.mp.br/wp-content/uploads/2022/08/Contrato-029-2015-.pdf" TargetMode="External"/><Relationship Id="rId135" Type="http://schemas.openxmlformats.org/officeDocument/2006/relationships/hyperlink" Target="http://www.mpce.mp.br/wp-content/uploads/2022/08/Contrato-026-2017.pdf" TargetMode="External"/><Relationship Id="rId151" Type="http://schemas.openxmlformats.org/officeDocument/2006/relationships/hyperlink" Target="http://www.mpce.mp.br/wp-content/uploads/2022/08/Contrato-026-2020.pdf" TargetMode="External"/><Relationship Id="rId156" Type="http://schemas.openxmlformats.org/officeDocument/2006/relationships/hyperlink" Target="http://www.mpce.mp.br/wp-content/uploads/2022/08/Contrato-007-2019.pdf" TargetMode="External"/><Relationship Id="rId13" Type="http://schemas.openxmlformats.org/officeDocument/2006/relationships/hyperlink" Target="http://www.mpce.mp.br/wp-content/uploads/2022/08/CONTRATO-051-2019-PGJ-X-DIANA-PAULA-FONTENELE-DISPENSA-LOCACAO-VICOSA.pdf" TargetMode="External"/><Relationship Id="rId18" Type="http://schemas.openxmlformats.org/officeDocument/2006/relationships/hyperlink" Target="http://www.mpce.mp.br/wp-content/uploads/2022/08/Contrato-031-2017.pdf" TargetMode="External"/><Relationship Id="rId39" Type="http://schemas.openxmlformats.org/officeDocument/2006/relationships/hyperlink" Target="http://www.mpce.mp.br/wp-content/uploads/2022/08/CONTRATO-015-2019.pdf" TargetMode="External"/><Relationship Id="rId109" Type="http://schemas.openxmlformats.org/officeDocument/2006/relationships/hyperlink" Target="http://www.mpce.mp.br/wp-content/uploads/2022/08/CONTRATO-035-2021.pdf" TargetMode="External"/><Relationship Id="rId34" Type="http://schemas.openxmlformats.org/officeDocument/2006/relationships/hyperlink" Target="http://www.mpce.mp.br/wp-content/uploads/2022/08/Contrato-084-2019.pdf" TargetMode="External"/><Relationship Id="rId50" Type="http://schemas.openxmlformats.org/officeDocument/2006/relationships/hyperlink" Target="http://www.mpce.mp.br/wp-content/uploads/2022/08/CONTRATO-035-2021.pdf" TargetMode="External"/><Relationship Id="rId55" Type="http://schemas.openxmlformats.org/officeDocument/2006/relationships/hyperlink" Target="http://www.mpce.mp.br/wp-content/uploads/2022/08/Contrato-085-2019.pdf" TargetMode="External"/><Relationship Id="rId76" Type="http://schemas.openxmlformats.org/officeDocument/2006/relationships/hyperlink" Target="http://www.mpce.mp.br/wp-content/uploads/2022/08/CONTRATO-026-2021.pdf" TargetMode="External"/><Relationship Id="rId97" Type="http://schemas.openxmlformats.org/officeDocument/2006/relationships/hyperlink" Target="http://www.mpce.mp.br/wp-content/uploads/2022/08/Contrato-028-2015-PGJ-X-GALGANI-Locacao-de-Imovel-PROCAP.pdf" TargetMode="External"/><Relationship Id="rId104" Type="http://schemas.openxmlformats.org/officeDocument/2006/relationships/hyperlink" Target="http://www.mpce.mp.br/wp-content/uploads/2022/08/Contrato-no-039-2013-CPL-PGJ-X-Promotoria-Cascavel.pdf" TargetMode="External"/><Relationship Id="rId120" Type="http://schemas.openxmlformats.org/officeDocument/2006/relationships/hyperlink" Target="http://www.mpce.mp.br/wp-content/uploads/2022/08/Contrato-074-2019.pdf" TargetMode="External"/><Relationship Id="rId125" Type="http://schemas.openxmlformats.org/officeDocument/2006/relationships/hyperlink" Target="http://www.mpce.mp.br/wp-content/uploads/2022/08/Convenio-002-2019-SEINFRA.pdf" TargetMode="External"/><Relationship Id="rId141" Type="http://schemas.openxmlformats.org/officeDocument/2006/relationships/hyperlink" Target="http://www.mpce.mp.br/wp-content/uploads/2022/08/Contrato-074-2019.pdf" TargetMode="External"/><Relationship Id="rId146" Type="http://schemas.openxmlformats.org/officeDocument/2006/relationships/hyperlink" Target="http://www8.mpce.mp.br/Dispensa/092022000138865.pdf" TargetMode="External"/><Relationship Id="rId7" Type="http://schemas.openxmlformats.org/officeDocument/2006/relationships/hyperlink" Target="http://www.mpce.mp.br/wp-content/uploads/2022/08/Contrato-014-2021.pdf" TargetMode="External"/><Relationship Id="rId71" Type="http://schemas.openxmlformats.org/officeDocument/2006/relationships/hyperlink" Target="http://www.mpce.mp.br/wp-content/uploads/2022/08/Contrato-008-2017.pdf" TargetMode="External"/><Relationship Id="rId92" Type="http://schemas.openxmlformats.org/officeDocument/2006/relationships/hyperlink" Target="http://www.mpce.mp.br/wp-content/uploads/2022/08/Contrato-013-2019.pdf" TargetMode="External"/><Relationship Id="rId162" Type="http://schemas.openxmlformats.org/officeDocument/2006/relationships/hyperlink" Target="http://www.mpce.mp.br/wp-content/uploads/2022/11/Contrato-27-2022.pdf" TargetMode="External"/><Relationship Id="rId2" Type="http://schemas.openxmlformats.org/officeDocument/2006/relationships/hyperlink" Target="http://www.mpce.mp.br/wp-content/uploads/2022/08/Contrato-053-2019.pdf" TargetMode="External"/><Relationship Id="rId29" Type="http://schemas.openxmlformats.org/officeDocument/2006/relationships/hyperlink" Target="http://www.mpce.mp.br/wp-content/uploads/2022/08/Contrato-036-2021.pdf" TargetMode="External"/><Relationship Id="rId24" Type="http://schemas.openxmlformats.org/officeDocument/2006/relationships/hyperlink" Target="http://www.mpce.mp.br/wp-content/uploads/2022/08/CONTRATO-039-2019.pdf" TargetMode="External"/><Relationship Id="rId40" Type="http://schemas.openxmlformats.org/officeDocument/2006/relationships/hyperlink" Target="http://www.mpce.mp.br/wp-content/uploads/2022/08/Contrato-no-019-2014-CPL-PGJ-X-Eunice-Locacao-Imove-CAOPIJ-2.pdf" TargetMode="External"/><Relationship Id="rId45" Type="http://schemas.openxmlformats.org/officeDocument/2006/relationships/hyperlink" Target="http://www.mpce.mp.br/wp-content/uploads/2022/08/Contrato-004-2013.pdf" TargetMode="External"/><Relationship Id="rId66" Type="http://schemas.openxmlformats.org/officeDocument/2006/relationships/hyperlink" Target="http://www.mpce.mp.br/wp-content/uploads/2022/08/Contrato-no-037-2011-CPL-PGJ-x-Maria-Da-Cunha-Angelim.pdf" TargetMode="External"/><Relationship Id="rId87" Type="http://schemas.openxmlformats.org/officeDocument/2006/relationships/hyperlink" Target="http://www.mpce.mp.br/wp-content/uploads/2022/08/Contrato-012-2017-Locacao-J.-NORTE.pdf" TargetMode="External"/><Relationship Id="rId110" Type="http://schemas.openxmlformats.org/officeDocument/2006/relationships/hyperlink" Target="http://www.mpce.mp.br/wp-content/uploads/2022/08/Contrato-023-2020.pdf" TargetMode="External"/><Relationship Id="rId115" Type="http://schemas.openxmlformats.org/officeDocument/2006/relationships/hyperlink" Target="http://www.mpce.mp.br/wp-content/uploads/2022/08/Contrato-024-2019.pdf" TargetMode="External"/><Relationship Id="rId131" Type="http://schemas.openxmlformats.org/officeDocument/2006/relationships/hyperlink" Target="http://www.mpce.mp.br/wp-content/uploads/2022/08/Contrato-036-2021.pdf" TargetMode="External"/><Relationship Id="rId136" Type="http://schemas.openxmlformats.org/officeDocument/2006/relationships/hyperlink" Target="http://www.mpce.mp.br/wp-content/uploads/2022/08/Contrato-034-2021.pdf" TargetMode="External"/><Relationship Id="rId157" Type="http://schemas.openxmlformats.org/officeDocument/2006/relationships/hyperlink" Target="http://www.mpce.mp.br/wp-content/uploads/2022/08/Contrato-007-2019.pdf" TargetMode="External"/><Relationship Id="rId61" Type="http://schemas.openxmlformats.org/officeDocument/2006/relationships/hyperlink" Target="http://www.mpce.mp.br/wp-content/uploads/2022/08/Contrato-035-2018-.pdf" TargetMode="External"/><Relationship Id="rId82" Type="http://schemas.openxmlformats.org/officeDocument/2006/relationships/hyperlink" Target="http://www.mpce.mp.br/wp-content/uploads/2022/08/CONTRATO-045-2021.pdf" TargetMode="External"/><Relationship Id="rId152" Type="http://schemas.openxmlformats.org/officeDocument/2006/relationships/hyperlink" Target="http://www.mpce.mp.br/wp-content/uploads/2022/08/Contrato-026-2020.pdf" TargetMode="External"/><Relationship Id="rId19" Type="http://schemas.openxmlformats.org/officeDocument/2006/relationships/hyperlink" Target="http://www.mpce.mp.br/wp-content/uploads/2022/08/Contrato-002-2017.pdf" TargetMode="External"/><Relationship Id="rId14" Type="http://schemas.openxmlformats.org/officeDocument/2006/relationships/hyperlink" Target="http://www.mpce.mp.br/wp-content/uploads/2022/08/Contrato-013-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39-2019.pdf" TargetMode="External"/><Relationship Id="rId56" Type="http://schemas.openxmlformats.org/officeDocument/2006/relationships/hyperlink" Target="http://www.mpce.mp.br/wp-content/uploads/2022/08/Contrato-061-2019.pdf" TargetMode="External"/><Relationship Id="rId77" Type="http://schemas.openxmlformats.org/officeDocument/2006/relationships/hyperlink" Target="http://www.mpce.mp.br/wp-content/uploads/2022/08/CONTRATO-048-2019.pdf" TargetMode="External"/><Relationship Id="rId100" Type="http://schemas.openxmlformats.org/officeDocument/2006/relationships/hyperlink" Target="http://www.mpce.mp.br/wp-content/uploads/2022/08/Contrato-026-2017.pdf" TargetMode="External"/><Relationship Id="rId105" Type="http://schemas.openxmlformats.org/officeDocument/2006/relationships/hyperlink" Target="http://www.mpce.mp.br/wp-content/uploads/2022/08/CONTRATO-027-2021.pdf" TargetMode="External"/><Relationship Id="rId126" Type="http://schemas.openxmlformats.org/officeDocument/2006/relationships/hyperlink" Target="http://www.mpce.mp.br/wp-content/uploads/2022/08/Convenio-002-2019-SEINFRA.pdf" TargetMode="External"/><Relationship Id="rId147" Type="http://schemas.openxmlformats.org/officeDocument/2006/relationships/hyperlink" Target="http://www.mpce.mp.br/wp-content/uploads/2022/09/Contrato-045-2019.pdf" TargetMode="External"/><Relationship Id="rId8" Type="http://schemas.openxmlformats.org/officeDocument/2006/relationships/hyperlink" Target="http://www.mpce.mp.br/wp-content/uploads/2022/08/Contrato-055-2019.pdf" TargetMode="External"/><Relationship Id="rId51" Type="http://schemas.openxmlformats.org/officeDocument/2006/relationships/hyperlink" Target="http://www.mpce.mp.br/wp-content/uploads/2022/08/CONTRATO-026-2021.pdf" TargetMode="External"/><Relationship Id="rId72" Type="http://schemas.openxmlformats.org/officeDocument/2006/relationships/hyperlink" Target="http://www.mpce.mp.br/wp-content/uploads/2022/08/Contrato-026-2020.pdf" TargetMode="External"/><Relationship Id="rId93" Type="http://schemas.openxmlformats.org/officeDocument/2006/relationships/hyperlink" Target="http://www.mpce.mp.br/wp-content/uploads/2022/08/CONTRATO-039-2019.pdf" TargetMode="External"/><Relationship Id="rId98" Type="http://schemas.openxmlformats.org/officeDocument/2006/relationships/hyperlink" Target="http://www.mpce.mp.br/wp-content/uploads/2022/08/Contrato-028-2015-PGJ-X-GALGANI-Locacao-de-Imovel-PROCAP.pdf" TargetMode="External"/><Relationship Id="rId121" Type="http://schemas.openxmlformats.org/officeDocument/2006/relationships/hyperlink" Target="http://www.mpce.mp.br/wp-content/uploads/2022/08/Convenio-002-2019-SEINFRA.pdf" TargetMode="External"/><Relationship Id="rId142" Type="http://schemas.openxmlformats.org/officeDocument/2006/relationships/hyperlink" Target="http://www.mpce.mp.br/wp-content/uploads/2022/08/Contrato-061-2019.pdf" TargetMode="External"/><Relationship Id="rId163" Type="http://schemas.openxmlformats.org/officeDocument/2006/relationships/hyperlink" Target="../../../../../AppData/Roaming/Microsoft/Downloads/V" TargetMode="External"/><Relationship Id="rId3" Type="http://schemas.openxmlformats.org/officeDocument/2006/relationships/hyperlink" Target="http://www.mpce.mp.br/wp-content/uploads/2022/08/Contrato-023-2020-CORREIOS.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84-2019.pdf" TargetMode="External"/><Relationship Id="rId67" Type="http://schemas.openxmlformats.org/officeDocument/2006/relationships/hyperlink" Target="http://www.mpce.mp.br/wp-content/uploads/2022/08/Contrato-029-2012.pdf" TargetMode="External"/><Relationship Id="rId116" Type="http://schemas.openxmlformats.org/officeDocument/2006/relationships/hyperlink" Target="http://www.mpce.mp.br/wp-content/uploads/2022/08/CONTRATO-006-2017.pdf" TargetMode="External"/><Relationship Id="rId137" Type="http://schemas.openxmlformats.org/officeDocument/2006/relationships/hyperlink" Target="http://www.mpce.mp.br/wp-content/uploads/2022/08/CONTRATO-035-2021.pdf" TargetMode="External"/><Relationship Id="rId158" Type="http://schemas.openxmlformats.org/officeDocument/2006/relationships/hyperlink" Target="http://www.mpce.mp.br/wp-content/uploads/2022/08/CONTRATO-027-2021.pdf" TargetMode="External"/><Relationship Id="rId20" Type="http://schemas.openxmlformats.org/officeDocument/2006/relationships/hyperlink" Target="http://www.mpce.mp.br/wp-content/uploads/2022/08/Contrato-004-2013.pdf" TargetMode="External"/><Relationship Id="rId41" Type="http://schemas.openxmlformats.org/officeDocument/2006/relationships/hyperlink" Target="http://www.mpce.mp.br/wp-content/uploads/2022/08/Contrato-006-2021.pdf" TargetMode="External"/><Relationship Id="rId62" Type="http://schemas.openxmlformats.org/officeDocument/2006/relationships/hyperlink" Target="http://www.mpce.mp.br/wp-content/uploads/2022/08/Contrato-053-2019.pdf" TargetMode="External"/><Relationship Id="rId83" Type="http://schemas.openxmlformats.org/officeDocument/2006/relationships/hyperlink" Target="http://www.mpce.mp.br/wp-content/uploads/2022/08/Contrato-004-2013.pdf" TargetMode="External"/><Relationship Id="rId88" Type="http://schemas.openxmlformats.org/officeDocument/2006/relationships/hyperlink" Target="http://www.mpce.mp.br/wp-content/uploads/2022/08/Contrato-012-2017-Locacao-J.-NORTE.pdf" TargetMode="External"/><Relationship Id="rId111" Type="http://schemas.openxmlformats.org/officeDocument/2006/relationships/hyperlink" Target="http://www.mpce.mp.br/wp-content/uploads/2022/08/Contrato-063-2019.pdf" TargetMode="External"/><Relationship Id="rId132" Type="http://schemas.openxmlformats.org/officeDocument/2006/relationships/hyperlink" Target="http://www8.mpce.mp.br/inexigibilidade/092022000085394.pdf" TargetMode="External"/><Relationship Id="rId153" Type="http://schemas.openxmlformats.org/officeDocument/2006/relationships/hyperlink" Target="http://www.mpce.mp.br/wp-content/uploads/2022/08/Contrato-019-2014.pdf" TargetMode="External"/><Relationship Id="rId15" Type="http://schemas.openxmlformats.org/officeDocument/2006/relationships/hyperlink" Target="http://www.mpce.mp.br/wp-content/uploads/2022/08/CONTRATO-051-2019-PGJ-X-DIANA-PAULA-FONTENELE-DISPENSA-LOCACAO-VICOSA.pdf" TargetMode="External"/><Relationship Id="rId36" Type="http://schemas.openxmlformats.org/officeDocument/2006/relationships/hyperlink" Target="http://www.mpce.mp.br/wp-content/uploads/2022/08/CONTRATO-039-2019.pdf" TargetMode="External"/><Relationship Id="rId57" Type="http://schemas.openxmlformats.org/officeDocument/2006/relationships/hyperlink" Target="http://www.mpce.mp.br/wp-content/uploads/2022/08/Contrato-023-2020-CORREIOS.pdf" TargetMode="External"/><Relationship Id="rId106" Type="http://schemas.openxmlformats.org/officeDocument/2006/relationships/hyperlink" Target="http://www.mpce.mp.br/wp-content/uploads/2022/08/Contrato-no-019-2014-CPL-PGJ-X-Eunice-Locacao-Imove-CAOPIJ.pdf" TargetMode="External"/><Relationship Id="rId127" Type="http://schemas.openxmlformats.org/officeDocument/2006/relationships/hyperlink" Target="http://www.mpce.mp.br/wp-content/uploads/2022/08/Contrato-006-2021.pdf" TargetMode="External"/><Relationship Id="rId10" Type="http://schemas.openxmlformats.org/officeDocument/2006/relationships/hyperlink" Target="http://www.mpce.mp.br/wp-content/uploads/2022/08/Contrato-028-2015-PGJ-X-GALGANI-Locacao-de-Imovel-PROCAP.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6-2017.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45-2021.pdf" TargetMode="External"/><Relationship Id="rId94" Type="http://schemas.openxmlformats.org/officeDocument/2006/relationships/hyperlink" Target="http://www.mpce.mp.br/wp-content/uploads/2022/08/CONTRATO-015-2019.pdf" TargetMode="External"/><Relationship Id="rId99" Type="http://schemas.openxmlformats.org/officeDocument/2006/relationships/hyperlink" Target="http://www.mpce.mp.br/wp-content/uploads/2022/08/Contrato-001-2003-ASDERT.pdf" TargetMode="External"/><Relationship Id="rId101" Type="http://schemas.openxmlformats.org/officeDocument/2006/relationships/hyperlink" Target="http://www.mpce.mp.br/wp-content/uploads/2022/08/Contrato-074-2019.pdf" TargetMode="External"/><Relationship Id="rId122" Type="http://schemas.openxmlformats.org/officeDocument/2006/relationships/hyperlink" Target="http://www.mpce.mp.br/wp-content/uploads/2022/08/Contrato-085-2019.pdf" TargetMode="External"/><Relationship Id="rId143" Type="http://schemas.openxmlformats.org/officeDocument/2006/relationships/hyperlink" Target="http://www.mpce.mp.br/wp-content/uploads/2022/08/CONTRATO-051-2019-PGJ-X-DIANA-PAULA-FONTENELE-DISPENSA-LOCACAO-VICOSA.pdf" TargetMode="External"/><Relationship Id="rId148" Type="http://schemas.openxmlformats.org/officeDocument/2006/relationships/hyperlink" Target="http://www.mpce.mp.br/wp-content/uploads/2022/09/CONTRATO-022-2022.pdf" TargetMode="External"/><Relationship Id="rId164" Type="http://schemas.openxmlformats.org/officeDocument/2006/relationships/hyperlink" Target="http://www.mpce.mp.br/wp-content/uploads/2022/08/Contrato-007-2019.pdf" TargetMode="External"/><Relationship Id="rId4" Type="http://schemas.openxmlformats.org/officeDocument/2006/relationships/hyperlink" Target="http://www.mpce.mp.br/wp-content/uploads/2022/08/Contrato-007-2019.pdf" TargetMode="External"/><Relationship Id="rId9" Type="http://schemas.openxmlformats.org/officeDocument/2006/relationships/hyperlink" Target="http://www.mpce.mp.br/wp-content/uploads/2022/08/Contrato-007-2019.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26-2020.pdf" TargetMode="External"/><Relationship Id="rId68" Type="http://schemas.openxmlformats.org/officeDocument/2006/relationships/hyperlink" Target="http://www.mpce.mp.br/wp-content/uploads/2022/08/Contrato-022-2013.pdf" TargetMode="External"/><Relationship Id="rId89" Type="http://schemas.openxmlformats.org/officeDocument/2006/relationships/hyperlink" Target="http://www.mpce.mp.br/wp-content/uploads/2022/08/CONTRATO-039-2019.pdf" TargetMode="External"/><Relationship Id="rId112" Type="http://schemas.openxmlformats.org/officeDocument/2006/relationships/hyperlink" Target="http://www.mpce.mp.br/wp-content/uploads/2022/08/Contrato-085-2019.pdf" TargetMode="External"/><Relationship Id="rId133" Type="http://schemas.openxmlformats.org/officeDocument/2006/relationships/hyperlink" Target="http://www8.mpce.mp.br/Dispensa/092022000016696.pdf" TargetMode="External"/><Relationship Id="rId154" Type="http://schemas.openxmlformats.org/officeDocument/2006/relationships/hyperlink" Target="http://www.mpce.mp.br/wp-content/uploads/2022/08/CONTRATO-039-2019.pdf" TargetMode="External"/><Relationship Id="rId16" Type="http://schemas.openxmlformats.org/officeDocument/2006/relationships/hyperlink" Target="http://www.mpce.mp.br/wp-content/uploads/2022/08/Contrato-006-2021.pdf" TargetMode="External"/><Relationship Id="rId37" Type="http://schemas.openxmlformats.org/officeDocument/2006/relationships/hyperlink" Target="http://www.mpce.mp.br/wp-content/uploads/2022/08/Contrato-014-2019.pdf" TargetMode="External"/><Relationship Id="rId58" Type="http://schemas.openxmlformats.org/officeDocument/2006/relationships/hyperlink" Target="http://www.mpce.mp.br/wp-content/uploads/2022/08/Contrato-013-2019.pdf" TargetMode="External"/><Relationship Id="rId79" Type="http://schemas.openxmlformats.org/officeDocument/2006/relationships/hyperlink" Target="http://www.mpce.mp.br/wp-content/uploads/2022/08/CONTRATO-045-2021.pdf" TargetMode="External"/><Relationship Id="rId102" Type="http://schemas.openxmlformats.org/officeDocument/2006/relationships/hyperlink" Target="http://www.mpce.mp.br/wp-content/uploads/2022/08/Contrato-063-2019.pdf" TargetMode="External"/><Relationship Id="rId123" Type="http://schemas.openxmlformats.org/officeDocument/2006/relationships/hyperlink" Target="http://www.mpce.mp.br/wp-content/uploads/2022/08/Contrato-084-2019.pdf" TargetMode="External"/><Relationship Id="rId144" Type="http://schemas.openxmlformats.org/officeDocument/2006/relationships/hyperlink" Target="http://www8.mpce.mp.br/Dispensa/092022000138865.pdf" TargetMode="External"/><Relationship Id="rId90" Type="http://schemas.openxmlformats.org/officeDocument/2006/relationships/hyperlink" Target="http://www.mpce.mp.br/wp-content/uploads/2022/08/CONTRATO-015-2019.pdf" TargetMode="External"/><Relationship Id="rId165" Type="http://schemas.openxmlformats.org/officeDocument/2006/relationships/printerSettings" Target="../printerSettings/printerSettings7.bin"/><Relationship Id="rId27" Type="http://schemas.openxmlformats.org/officeDocument/2006/relationships/hyperlink" Target="http://www.mpce.mp.br/wp-content/uploads/2022/08/Contrato-014-2019.pdf" TargetMode="External"/><Relationship Id="rId48" Type="http://schemas.openxmlformats.org/officeDocument/2006/relationships/hyperlink" Target="http://www.mpce.mp.br/wp-content/uploads/2022/08/Contrato-034-2021.pdf" TargetMode="External"/><Relationship Id="rId69" Type="http://schemas.openxmlformats.org/officeDocument/2006/relationships/hyperlink" Target="http://www.mpce.mp.br/wp-content/uploads/2022/08/Contrato-022-2010.pdf" TargetMode="External"/><Relationship Id="rId113" Type="http://schemas.openxmlformats.org/officeDocument/2006/relationships/hyperlink" Target="http://www.mpce.mp.br/wp-content/uploads/2022/08/CONTRATO-027-2021.pdf" TargetMode="External"/><Relationship Id="rId134" Type="http://schemas.openxmlformats.org/officeDocument/2006/relationships/hyperlink" Target="http://www.mpce.mp.br/wp-content/uploads/2022/08/CONTRATO-006-2017.pdf" TargetMode="External"/><Relationship Id="rId80" Type="http://schemas.openxmlformats.org/officeDocument/2006/relationships/hyperlink" Target="http://www.mpce.mp.br/wp-content/uploads/2022/08/CONTRATO-045-2021.pdf" TargetMode="External"/><Relationship Id="rId155" Type="http://schemas.openxmlformats.org/officeDocument/2006/relationships/hyperlink" Target="http://www.mpce.mp.br/wp-content/uploads/2022/08/Contrato-028-2015-PGJ-X-GALGANI-Locacao-de-Imovel-PROCAP.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www.mpce.mp.br/wp-content/uploads/2022/08/Contrato-053-2019.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11.2019-PGJ-X-NOVO-CONCEITO-PE-No-001.2018-ARP-No-026.2018-LOT.-01-ITENS-0102.pdf" TargetMode="External"/><Relationship Id="rId63" Type="http://schemas.openxmlformats.org/officeDocument/2006/relationships/hyperlink" Target="http://www.mpce.mp.br/wp-content/uploads/2022/08/CONTRATO-051-2019-PGJ-X-DIANA-PAULA-FONTENELE-DISPENSA-LOCACAO-VICOSA.pdf" TargetMode="External"/><Relationship Id="rId84" Type="http://schemas.openxmlformats.org/officeDocument/2006/relationships/hyperlink" Target="http://www.mpce.mp.br/wp-content/uploads/2022/08/Contrato-002-2017.pdf" TargetMode="External"/><Relationship Id="rId138" Type="http://schemas.openxmlformats.org/officeDocument/2006/relationships/hyperlink" Target="http://www.mpce.mp.br/wp-content/uploads/2022/08/CONTRATO-026-2021.pdf" TargetMode="External"/><Relationship Id="rId159" Type="http://schemas.openxmlformats.org/officeDocument/2006/relationships/hyperlink" Target="http://www.mpce.mp.br/wp-content/uploads/2022/08/Contrato-026-2020.pdf" TargetMode="External"/><Relationship Id="rId170" Type="http://schemas.openxmlformats.org/officeDocument/2006/relationships/hyperlink" Target="http://www.mpce.mp.br/wp-content/uploads/2022/08/Contrato-035-2018-.pdf" TargetMode="External"/><Relationship Id="rId107" Type="http://schemas.openxmlformats.org/officeDocument/2006/relationships/hyperlink" Target="http://www.mpce.mp.br/wp-content/uploads/2022/08/CONTRATO-048-2019.pdf" TargetMode="External"/><Relationship Id="rId11" Type="http://schemas.openxmlformats.org/officeDocument/2006/relationships/hyperlink" Target="http://www.mpce.mp.br/wp-content/uploads/2022/08/Contrato-008-2017.pdf" TargetMode="External"/><Relationship Id="rId32" Type="http://schemas.openxmlformats.org/officeDocument/2006/relationships/hyperlink" Target="http://www.mpce.mp.br/wp-content/uploads/2022/08/CONTRATO-006-2017.pdf" TargetMode="External"/><Relationship Id="rId53" Type="http://schemas.openxmlformats.org/officeDocument/2006/relationships/hyperlink" Target="http://www.mpce.mp.br/wp-content/uploads/2022/08/Contrato-074-2019.pdf" TargetMode="External"/><Relationship Id="rId74" Type="http://schemas.openxmlformats.org/officeDocument/2006/relationships/hyperlink" Target="http://www.mpce.mp.br/wp-content/uploads/2022/08/CONTRATO-045-2021.pdf" TargetMode="External"/><Relationship Id="rId128" Type="http://schemas.openxmlformats.org/officeDocument/2006/relationships/hyperlink" Target="http://www.mpce.mp.br/wp-content/uploads/2022/08/Contrato-031-2017.pdf" TargetMode="External"/><Relationship Id="rId149" Type="http://schemas.openxmlformats.org/officeDocument/2006/relationships/hyperlink" Target="http://www.mpce.mp.br/wp-content/uploads/2022/10/Contrato-20-2022.pdf" TargetMode="External"/><Relationship Id="rId5" Type="http://schemas.openxmlformats.org/officeDocument/2006/relationships/hyperlink" Target="http://www.mpce.mp.br/wp-content/uploads/2022/08/Contrato-006-2021.pdf" TargetMode="External"/><Relationship Id="rId95" Type="http://schemas.openxmlformats.org/officeDocument/2006/relationships/hyperlink" Target="http://www.mpce.mp.br/wp-content/uploads/2022/08/Contrato-014-2019.pdf" TargetMode="External"/><Relationship Id="rId160" Type="http://schemas.openxmlformats.org/officeDocument/2006/relationships/hyperlink" Target="http://www.mpce.mp.br/wp-content/uploads/2022/08/Contrato-026-2020.pdf" TargetMode="External"/><Relationship Id="rId22" Type="http://schemas.openxmlformats.org/officeDocument/2006/relationships/hyperlink" Target="http://www.mpce.mp.br/wp-content/uploads/2022/08/Contrato-019-2014.pdf" TargetMode="External"/><Relationship Id="rId43" Type="http://schemas.openxmlformats.org/officeDocument/2006/relationships/hyperlink" Target="http://www.mpce.mp.br/wp-content/uploads/2022/08/Contrato-002-2017.pdf" TargetMode="External"/><Relationship Id="rId64" Type="http://schemas.openxmlformats.org/officeDocument/2006/relationships/hyperlink" Target="http://www.mpce.mp.br/wp-content/uploads/2022/08/Contrato-043-2013.pdf" TargetMode="External"/><Relationship Id="rId118" Type="http://schemas.openxmlformats.org/officeDocument/2006/relationships/hyperlink" Target="http://www.mpce.mp.br/wp-content/uploads/2022/08/CONTRATO-006-2017.pdf" TargetMode="External"/><Relationship Id="rId139" Type="http://schemas.openxmlformats.org/officeDocument/2006/relationships/hyperlink" Target="http://www.mpce.mp.br/wp-content/uploads/2022/08/CONTRATO-025-2021.pdf" TargetMode="External"/><Relationship Id="rId85" Type="http://schemas.openxmlformats.org/officeDocument/2006/relationships/hyperlink" Target="http://www.mpce.mp.br/wp-content/uploads/2022/08/Contrato-N&#176;-004.2020-1.pdf" TargetMode="External"/><Relationship Id="rId150" Type="http://schemas.openxmlformats.org/officeDocument/2006/relationships/hyperlink" Target="http://www.mpce.mp.br/wp-content/uploads/2022/10/Contrato-21-2022.pdf" TargetMode="External"/><Relationship Id="rId171" Type="http://schemas.openxmlformats.org/officeDocument/2006/relationships/hyperlink" Target="http://www.mpce.mp.br/wp-content/uploads/2022/08/Contrato-023-2020.pdf" TargetMode="External"/><Relationship Id="rId12" Type="http://schemas.openxmlformats.org/officeDocument/2006/relationships/hyperlink" Target="http://www.mpce.mp.br/wp-content/uploads/2022/08/Contrato-029-2015-.pdf" TargetMode="External"/><Relationship Id="rId33" Type="http://schemas.openxmlformats.org/officeDocument/2006/relationships/hyperlink" Target="http://www.mpce.mp.br/wp-content/uploads/2022/08/Contrato-084-2019.pdf" TargetMode="External"/><Relationship Id="rId108" Type="http://schemas.openxmlformats.org/officeDocument/2006/relationships/hyperlink" Target="http://www.mpce.mp.br/wp-content/uploads/2022/08/Contrato-084-2019.pdf" TargetMode="External"/><Relationship Id="rId129" Type="http://schemas.openxmlformats.org/officeDocument/2006/relationships/hyperlink" Target="http://www.mpce.mp.br/wp-content/uploads/2022/08/Contrato-001-2015-.pdf" TargetMode="External"/><Relationship Id="rId54" Type="http://schemas.openxmlformats.org/officeDocument/2006/relationships/hyperlink" Target="http://www.mpce.mp.br/wp-content/uploads/2022/08/CONTRATO-051-2019-PGJ-X-DIANA-PAULA-FONTENELE-DISPENSA-LOCACAO-VICOSA.pdf" TargetMode="External"/><Relationship Id="rId75" Type="http://schemas.openxmlformats.org/officeDocument/2006/relationships/hyperlink" Target="http://www.mpce.mp.br/wp-content/uploads/2022/08/CONTRATO-025-2021.pdf" TargetMode="External"/><Relationship Id="rId96" Type="http://schemas.openxmlformats.org/officeDocument/2006/relationships/hyperlink" Target="http://www.mpce.mp.br/wp-content/uploads/2022/08/Contrato-013-2019.pdf" TargetMode="External"/><Relationship Id="rId140" Type="http://schemas.openxmlformats.org/officeDocument/2006/relationships/hyperlink" Target="http://www.mpce.mp.br/wp-content/uploads/2022/08/Contrato-085-2019.pdf" TargetMode="External"/><Relationship Id="rId161" Type="http://schemas.openxmlformats.org/officeDocument/2006/relationships/hyperlink" Target="http://www.mpce.mp.br/wp-content/uploads/2022/08/Contrato-026-2020.pdf" TargetMode="External"/><Relationship Id="rId1" Type="http://schemas.openxmlformats.org/officeDocument/2006/relationships/hyperlink" Target="http://www.mpce.mp.br/wp-content/uploads/2022/08/Contrato-035-2018-.pdf" TargetMode="External"/><Relationship Id="rId6" Type="http://schemas.openxmlformats.org/officeDocument/2006/relationships/hyperlink" Target="http://www.mpce.mp.br/wp-content/uploads/2022/08/Contrato-036-2021.pdf" TargetMode="External"/><Relationship Id="rId23" Type="http://schemas.openxmlformats.org/officeDocument/2006/relationships/hyperlink" Target="http://www.mpce.mp.br/wp-content/uploads/2022/08/CONTRATO-039-2019.pdf" TargetMode="External"/><Relationship Id="rId28" Type="http://schemas.openxmlformats.org/officeDocument/2006/relationships/hyperlink" Target="http://www.mpce.mp.br/wp-content/uploads/2022/08/Contrato-013-2019.pdf" TargetMode="External"/><Relationship Id="rId49" Type="http://schemas.openxmlformats.org/officeDocument/2006/relationships/hyperlink" Target="http://www.mpce.mp.br/wp-content/uploads/2022/08/CONTRATO-025-2021.pdf" TargetMode="External"/><Relationship Id="rId114" Type="http://schemas.openxmlformats.org/officeDocument/2006/relationships/hyperlink" Target="http://www.mpce.mp.br/wp-content/uploads/2022/08/Contrato-034-2021.pdf" TargetMode="External"/><Relationship Id="rId119" Type="http://schemas.openxmlformats.org/officeDocument/2006/relationships/hyperlink" Target="http://www.mpce.mp.br/wp-content/uploads/2022/08/Contrato-001-2015-.pdf" TargetMode="External"/><Relationship Id="rId44" Type="http://schemas.openxmlformats.org/officeDocument/2006/relationships/hyperlink" Target="http://www.mpce.mp.br/wp-content/uploads/2022/08/Contrato-031-2017.pdf" TargetMode="External"/><Relationship Id="rId60" Type="http://schemas.openxmlformats.org/officeDocument/2006/relationships/hyperlink" Target="http://www.mpce.mp.br/wp-content/uploads/2022/08/Contrato-084-2019.pdf" TargetMode="External"/><Relationship Id="rId65" Type="http://schemas.openxmlformats.org/officeDocument/2006/relationships/hyperlink" Target="http://www.mpce.mp.br/wp-content/uploads/2022/08/Contrato-040-2018-FRANCISCO-EDMILSON-Loc.-PROM.-CRATEUS.pdf" TargetMode="External"/><Relationship Id="rId81" Type="http://schemas.openxmlformats.org/officeDocument/2006/relationships/hyperlink" Target="http://www.mpce.mp.br/wp-content/uploads/2022/08/Contrato-008-2015-Promotorias-de-Russas-PGJ-X-LEDA-SCIPIAO.pdf" TargetMode="External"/><Relationship Id="rId86" Type="http://schemas.openxmlformats.org/officeDocument/2006/relationships/hyperlink" Target="http://www.mpce.mp.br/wp-content/uploads/2022/08/Contrato-020-2017.pdf" TargetMode="External"/><Relationship Id="rId130" Type="http://schemas.openxmlformats.org/officeDocument/2006/relationships/hyperlink" Target="http://www.mpce.mp.br/wp-content/uploads/2022/08/Contrato-029-2015-.pdf" TargetMode="External"/><Relationship Id="rId135" Type="http://schemas.openxmlformats.org/officeDocument/2006/relationships/hyperlink" Target="http://www.mpce.mp.br/wp-content/uploads/2022/08/Contrato-026-2017.pdf" TargetMode="External"/><Relationship Id="rId151" Type="http://schemas.openxmlformats.org/officeDocument/2006/relationships/hyperlink" Target="http://www.mpce.mp.br/wp-content/uploads/2022/08/Contrato-026-2020.pdf" TargetMode="External"/><Relationship Id="rId156" Type="http://schemas.openxmlformats.org/officeDocument/2006/relationships/hyperlink" Target="http://www.mpce.mp.br/wp-content/uploads/2022/08/Contrato-007-2019.pdf" TargetMode="External"/><Relationship Id="rId172" Type="http://schemas.openxmlformats.org/officeDocument/2006/relationships/hyperlink" Target="http://www.mpce.mp.br/wp-content/uploads/2022/08/Contrato-053-2019.pdf" TargetMode="External"/><Relationship Id="rId13" Type="http://schemas.openxmlformats.org/officeDocument/2006/relationships/hyperlink" Target="http://www.mpce.mp.br/wp-content/uploads/2022/08/CONTRATO-051-2019-PGJ-X-DIANA-PAULA-FONTENELE-DISPENSA-LOCACAO-VICOSA.pdf" TargetMode="External"/><Relationship Id="rId18" Type="http://schemas.openxmlformats.org/officeDocument/2006/relationships/hyperlink" Target="http://www.mpce.mp.br/wp-content/uploads/2022/08/Contrato-031-2017.pdf" TargetMode="External"/><Relationship Id="rId39" Type="http://schemas.openxmlformats.org/officeDocument/2006/relationships/hyperlink" Target="http://www.mpce.mp.br/wp-content/uploads/2022/08/CONTRATO-015-2019.pdf" TargetMode="External"/><Relationship Id="rId109" Type="http://schemas.openxmlformats.org/officeDocument/2006/relationships/hyperlink" Target="http://www.mpce.mp.br/wp-content/uploads/2022/08/CONTRATO-035-2021.pdf" TargetMode="External"/><Relationship Id="rId34" Type="http://schemas.openxmlformats.org/officeDocument/2006/relationships/hyperlink" Target="http://www.mpce.mp.br/wp-content/uploads/2022/08/Contrato-084-2019.pdf" TargetMode="External"/><Relationship Id="rId50" Type="http://schemas.openxmlformats.org/officeDocument/2006/relationships/hyperlink" Target="http://www.mpce.mp.br/wp-content/uploads/2022/08/CONTRATO-035-2021.pdf" TargetMode="External"/><Relationship Id="rId55" Type="http://schemas.openxmlformats.org/officeDocument/2006/relationships/hyperlink" Target="http://www.mpce.mp.br/wp-content/uploads/2022/08/Contrato-085-2019.pdf" TargetMode="External"/><Relationship Id="rId76" Type="http://schemas.openxmlformats.org/officeDocument/2006/relationships/hyperlink" Target="http://www.mpce.mp.br/wp-content/uploads/2022/08/CONTRATO-026-2021.pdf" TargetMode="External"/><Relationship Id="rId97" Type="http://schemas.openxmlformats.org/officeDocument/2006/relationships/hyperlink" Target="http://www.mpce.mp.br/wp-content/uploads/2022/08/Contrato-028-2015-PGJ-X-GALGANI-Locacao-de-Imovel-PROCAP.pdf" TargetMode="External"/><Relationship Id="rId104" Type="http://schemas.openxmlformats.org/officeDocument/2006/relationships/hyperlink" Target="http://www.mpce.mp.br/wp-content/uploads/2022/08/Contrato-no-039-2013-CPL-PGJ-X-Promotoria-Cascavel.pdf" TargetMode="External"/><Relationship Id="rId120" Type="http://schemas.openxmlformats.org/officeDocument/2006/relationships/hyperlink" Target="http://www.mpce.mp.br/wp-content/uploads/2022/08/Contrato-074-2019.pdf" TargetMode="External"/><Relationship Id="rId125" Type="http://schemas.openxmlformats.org/officeDocument/2006/relationships/hyperlink" Target="http://www.mpce.mp.br/wp-content/uploads/2022/08/Convenio-002-2019-SEINFRA.pdf" TargetMode="External"/><Relationship Id="rId141" Type="http://schemas.openxmlformats.org/officeDocument/2006/relationships/hyperlink" Target="http://www.mpce.mp.br/wp-content/uploads/2022/08/Contrato-074-2019.pdf" TargetMode="External"/><Relationship Id="rId146" Type="http://schemas.openxmlformats.org/officeDocument/2006/relationships/hyperlink" Target="http://www8.mpce.mp.br/Dispensa/092022000138865.pdf" TargetMode="External"/><Relationship Id="rId167" Type="http://schemas.openxmlformats.org/officeDocument/2006/relationships/hyperlink" Target="http://www8.mpce.mp.br/Inexigibilidade/092022000358100.pdf" TargetMode="External"/><Relationship Id="rId7" Type="http://schemas.openxmlformats.org/officeDocument/2006/relationships/hyperlink" Target="http://www.mpce.mp.br/wp-content/uploads/2022/08/Contrato-014-2021.pdf" TargetMode="External"/><Relationship Id="rId71" Type="http://schemas.openxmlformats.org/officeDocument/2006/relationships/hyperlink" Target="http://www.mpce.mp.br/wp-content/uploads/2022/08/Contrato-008-2017.pdf" TargetMode="External"/><Relationship Id="rId92" Type="http://schemas.openxmlformats.org/officeDocument/2006/relationships/hyperlink" Target="http://www.mpce.mp.br/wp-content/uploads/2022/08/Contrato-013-2019.pdf" TargetMode="External"/><Relationship Id="rId162" Type="http://schemas.openxmlformats.org/officeDocument/2006/relationships/hyperlink" Target="http://www8.mpce.mp.br/Inexigibilidade/092022000289430.pdf" TargetMode="External"/><Relationship Id="rId2" Type="http://schemas.openxmlformats.org/officeDocument/2006/relationships/hyperlink" Target="http://www.mpce.mp.br/wp-content/uploads/2022/08/Contrato-053-2019.pdf" TargetMode="External"/><Relationship Id="rId29" Type="http://schemas.openxmlformats.org/officeDocument/2006/relationships/hyperlink" Target="http://www.mpce.mp.br/wp-content/uploads/2022/08/Contrato-036-2021.pdf" TargetMode="External"/><Relationship Id="rId24" Type="http://schemas.openxmlformats.org/officeDocument/2006/relationships/hyperlink" Target="http://www.mpce.mp.br/wp-content/uploads/2022/08/CONTRATO-039-2019.pdf" TargetMode="External"/><Relationship Id="rId40" Type="http://schemas.openxmlformats.org/officeDocument/2006/relationships/hyperlink" Target="http://www.mpce.mp.br/wp-content/uploads/2022/08/Contrato-no-019-2014-CPL-PGJ-X-Eunice-Locacao-Imove-CAOPIJ-2.pdf" TargetMode="External"/><Relationship Id="rId45" Type="http://schemas.openxmlformats.org/officeDocument/2006/relationships/hyperlink" Target="http://www.mpce.mp.br/wp-content/uploads/2022/08/Contrato-004-2013.pdf" TargetMode="External"/><Relationship Id="rId66" Type="http://schemas.openxmlformats.org/officeDocument/2006/relationships/hyperlink" Target="http://www.mpce.mp.br/wp-content/uploads/2022/08/Contrato-no-037-2011-CPL-PGJ-x-Maria-Da-Cunha-Angelim.pdf" TargetMode="External"/><Relationship Id="rId87" Type="http://schemas.openxmlformats.org/officeDocument/2006/relationships/hyperlink" Target="http://www.mpce.mp.br/wp-content/uploads/2022/08/Contrato-012-2017-Locacao-J.-NORTE.pdf" TargetMode="External"/><Relationship Id="rId110" Type="http://schemas.openxmlformats.org/officeDocument/2006/relationships/hyperlink" Target="http://www.mpce.mp.br/wp-content/uploads/2022/08/Contrato-023-2020.pdf" TargetMode="External"/><Relationship Id="rId115" Type="http://schemas.openxmlformats.org/officeDocument/2006/relationships/hyperlink" Target="http://www.mpce.mp.br/wp-content/uploads/2022/08/Contrato-024-2019.pdf" TargetMode="External"/><Relationship Id="rId131" Type="http://schemas.openxmlformats.org/officeDocument/2006/relationships/hyperlink" Target="http://www.mpce.mp.br/wp-content/uploads/2022/08/Contrato-036-2021.pdf" TargetMode="External"/><Relationship Id="rId136" Type="http://schemas.openxmlformats.org/officeDocument/2006/relationships/hyperlink" Target="http://www.mpce.mp.br/wp-content/uploads/2022/08/Contrato-034-2021.pdf" TargetMode="External"/><Relationship Id="rId157" Type="http://schemas.openxmlformats.org/officeDocument/2006/relationships/hyperlink" Target="http://www.mpce.mp.br/wp-content/uploads/2022/08/Contrato-007-2019.pdf" TargetMode="External"/><Relationship Id="rId61" Type="http://schemas.openxmlformats.org/officeDocument/2006/relationships/hyperlink" Target="http://www.mpce.mp.br/wp-content/uploads/2022/08/Contrato-035-2018-.pdf" TargetMode="External"/><Relationship Id="rId82" Type="http://schemas.openxmlformats.org/officeDocument/2006/relationships/hyperlink" Target="http://www.mpce.mp.br/wp-content/uploads/2022/08/CONTRATO-045-2021.pdf" TargetMode="External"/><Relationship Id="rId152" Type="http://schemas.openxmlformats.org/officeDocument/2006/relationships/hyperlink" Target="http://www.mpce.mp.br/wp-content/uploads/2022/08/Contrato-026-2020.pdf" TargetMode="External"/><Relationship Id="rId173" Type="http://schemas.openxmlformats.org/officeDocument/2006/relationships/hyperlink" Target="http://www.mpce.mp.br/wp-content/uploads/2022/11/Contrato-27-2022.pdf" TargetMode="External"/><Relationship Id="rId19" Type="http://schemas.openxmlformats.org/officeDocument/2006/relationships/hyperlink" Target="http://www.mpce.mp.br/wp-content/uploads/2022/08/Contrato-002-2017.pdf" TargetMode="External"/><Relationship Id="rId14" Type="http://schemas.openxmlformats.org/officeDocument/2006/relationships/hyperlink" Target="http://www.mpce.mp.br/wp-content/uploads/2022/08/Contrato-013-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39-2019.pdf" TargetMode="External"/><Relationship Id="rId56" Type="http://schemas.openxmlformats.org/officeDocument/2006/relationships/hyperlink" Target="http://www.mpce.mp.br/wp-content/uploads/2022/08/Contrato-061-2019.pdf" TargetMode="External"/><Relationship Id="rId77" Type="http://schemas.openxmlformats.org/officeDocument/2006/relationships/hyperlink" Target="http://www.mpce.mp.br/wp-content/uploads/2022/08/CONTRATO-048-2019.pdf" TargetMode="External"/><Relationship Id="rId100" Type="http://schemas.openxmlformats.org/officeDocument/2006/relationships/hyperlink" Target="http://www.mpce.mp.br/wp-content/uploads/2022/08/Contrato-026-2017.pdf" TargetMode="External"/><Relationship Id="rId105" Type="http://schemas.openxmlformats.org/officeDocument/2006/relationships/hyperlink" Target="http://www.mpce.mp.br/wp-content/uploads/2022/08/CONTRATO-027-2021.pdf" TargetMode="External"/><Relationship Id="rId126" Type="http://schemas.openxmlformats.org/officeDocument/2006/relationships/hyperlink" Target="http://www.mpce.mp.br/wp-content/uploads/2022/08/Convenio-002-2019-SEINFRA.pdf" TargetMode="External"/><Relationship Id="rId147" Type="http://schemas.openxmlformats.org/officeDocument/2006/relationships/hyperlink" Target="http://www.mpce.mp.br/wp-content/uploads/2022/09/Contrato-045-2019.pdf" TargetMode="External"/><Relationship Id="rId168" Type="http://schemas.openxmlformats.org/officeDocument/2006/relationships/hyperlink" Target="http://www8.mpce.mp.br/Dispensa/092022000191316.pdf" TargetMode="External"/><Relationship Id="rId8" Type="http://schemas.openxmlformats.org/officeDocument/2006/relationships/hyperlink" Target="http://www.mpce.mp.br/wp-content/uploads/2022/08/Contrato-055-2019.pdf" TargetMode="External"/><Relationship Id="rId51" Type="http://schemas.openxmlformats.org/officeDocument/2006/relationships/hyperlink" Target="http://www.mpce.mp.br/wp-content/uploads/2022/08/CONTRATO-026-2021.pdf" TargetMode="External"/><Relationship Id="rId72" Type="http://schemas.openxmlformats.org/officeDocument/2006/relationships/hyperlink" Target="http://www.mpce.mp.br/wp-content/uploads/2022/08/Contrato-026-2020.pdf" TargetMode="External"/><Relationship Id="rId93" Type="http://schemas.openxmlformats.org/officeDocument/2006/relationships/hyperlink" Target="http://www.mpce.mp.br/wp-content/uploads/2022/08/CONTRATO-039-2019.pdf" TargetMode="External"/><Relationship Id="rId98" Type="http://schemas.openxmlformats.org/officeDocument/2006/relationships/hyperlink" Target="http://www.mpce.mp.br/wp-content/uploads/2022/08/Contrato-028-2015-PGJ-X-GALGANI-Locacao-de-Imovel-PROCAP.pdf" TargetMode="External"/><Relationship Id="rId121" Type="http://schemas.openxmlformats.org/officeDocument/2006/relationships/hyperlink" Target="http://www.mpce.mp.br/wp-content/uploads/2022/08/Convenio-002-2019-SEINFRA.pdf" TargetMode="External"/><Relationship Id="rId142" Type="http://schemas.openxmlformats.org/officeDocument/2006/relationships/hyperlink" Target="http://www.mpce.mp.br/wp-content/uploads/2022/08/Contrato-061-2019.pdf" TargetMode="External"/><Relationship Id="rId163" Type="http://schemas.openxmlformats.org/officeDocument/2006/relationships/hyperlink" Target="http://www8.mpce.mp.br/Inexigibilidade/092022000231470.pdf" TargetMode="External"/><Relationship Id="rId3" Type="http://schemas.openxmlformats.org/officeDocument/2006/relationships/hyperlink" Target="http://www.mpce.mp.br/wp-content/uploads/2022/08/Contrato-023-2020-CORREIOS.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84-2019.pdf" TargetMode="External"/><Relationship Id="rId67" Type="http://schemas.openxmlformats.org/officeDocument/2006/relationships/hyperlink" Target="http://www.mpce.mp.br/wp-content/uploads/2022/08/Contrato-029-2012.pdf" TargetMode="External"/><Relationship Id="rId116" Type="http://schemas.openxmlformats.org/officeDocument/2006/relationships/hyperlink" Target="http://www.mpce.mp.br/wp-content/uploads/2022/08/CONTRATO-006-2017.pdf" TargetMode="External"/><Relationship Id="rId137" Type="http://schemas.openxmlformats.org/officeDocument/2006/relationships/hyperlink" Target="http://www.mpce.mp.br/wp-content/uploads/2022/08/CONTRATO-035-2021.pdf" TargetMode="External"/><Relationship Id="rId158" Type="http://schemas.openxmlformats.org/officeDocument/2006/relationships/hyperlink" Target="http://www.mpce.mp.br/wp-content/uploads/2022/08/CONTRATO-027-2021.pdf" TargetMode="External"/><Relationship Id="rId20" Type="http://schemas.openxmlformats.org/officeDocument/2006/relationships/hyperlink" Target="http://www.mpce.mp.br/wp-content/uploads/2022/08/Contrato-004-2013.pdf" TargetMode="External"/><Relationship Id="rId41" Type="http://schemas.openxmlformats.org/officeDocument/2006/relationships/hyperlink" Target="http://www.mpce.mp.br/wp-content/uploads/2022/08/Contrato-006-2021.pdf" TargetMode="External"/><Relationship Id="rId62" Type="http://schemas.openxmlformats.org/officeDocument/2006/relationships/hyperlink" Target="http://www.mpce.mp.br/wp-content/uploads/2022/08/Contrato-053-2019.pdf" TargetMode="External"/><Relationship Id="rId83" Type="http://schemas.openxmlformats.org/officeDocument/2006/relationships/hyperlink" Target="http://www.mpce.mp.br/wp-content/uploads/2022/08/Contrato-004-2013.pdf" TargetMode="External"/><Relationship Id="rId88" Type="http://schemas.openxmlformats.org/officeDocument/2006/relationships/hyperlink" Target="http://www.mpce.mp.br/wp-content/uploads/2022/08/Contrato-012-2017-Locacao-J.-NORTE.pdf" TargetMode="External"/><Relationship Id="rId111" Type="http://schemas.openxmlformats.org/officeDocument/2006/relationships/hyperlink" Target="http://www.mpce.mp.br/wp-content/uploads/2022/08/Contrato-063-2019.pdf" TargetMode="External"/><Relationship Id="rId132" Type="http://schemas.openxmlformats.org/officeDocument/2006/relationships/hyperlink" Target="http://www8.mpce.mp.br/inexigibilidade/092022000085394.pdf" TargetMode="External"/><Relationship Id="rId153" Type="http://schemas.openxmlformats.org/officeDocument/2006/relationships/hyperlink" Target="http://www.mpce.mp.br/wp-content/uploads/2022/08/Contrato-019-2014.pdf" TargetMode="External"/><Relationship Id="rId174" Type="http://schemas.openxmlformats.org/officeDocument/2006/relationships/hyperlink" Target="../../../../../AppData/Roaming/Microsoft/Downloads/V" TargetMode="External"/><Relationship Id="rId15" Type="http://schemas.openxmlformats.org/officeDocument/2006/relationships/hyperlink" Target="http://www.mpce.mp.br/wp-content/uploads/2022/08/CONTRATO-051-2019-PGJ-X-DIANA-PAULA-FONTENELE-DISPENSA-LOCACAO-VICOSA.pdf" TargetMode="External"/><Relationship Id="rId36" Type="http://schemas.openxmlformats.org/officeDocument/2006/relationships/hyperlink" Target="http://www.mpce.mp.br/wp-content/uploads/2022/08/CONTRATO-039-2019.pdf" TargetMode="External"/><Relationship Id="rId57" Type="http://schemas.openxmlformats.org/officeDocument/2006/relationships/hyperlink" Target="http://www.mpce.mp.br/wp-content/uploads/2022/08/Contrato-023-2020-CORREIOS.pdf" TargetMode="External"/><Relationship Id="rId106" Type="http://schemas.openxmlformats.org/officeDocument/2006/relationships/hyperlink" Target="http://www.mpce.mp.br/wp-content/uploads/2022/08/Contrato-no-019-2014-CPL-PGJ-X-Eunice-Locacao-Imove-CAOPIJ.pdf" TargetMode="External"/><Relationship Id="rId127" Type="http://schemas.openxmlformats.org/officeDocument/2006/relationships/hyperlink" Target="http://www.mpce.mp.br/wp-content/uploads/2022/08/Contrato-006-2021.pdf" TargetMode="External"/><Relationship Id="rId10" Type="http://schemas.openxmlformats.org/officeDocument/2006/relationships/hyperlink" Target="http://www.mpce.mp.br/wp-content/uploads/2022/08/Contrato-028-2015-PGJ-X-GALGANI-Locacao-de-Imovel-PROCAP.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6-2017.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45-2021.pdf" TargetMode="External"/><Relationship Id="rId94" Type="http://schemas.openxmlformats.org/officeDocument/2006/relationships/hyperlink" Target="http://www.mpce.mp.br/wp-content/uploads/2022/08/CONTRATO-015-2019.pdf" TargetMode="External"/><Relationship Id="rId99" Type="http://schemas.openxmlformats.org/officeDocument/2006/relationships/hyperlink" Target="http://www.mpce.mp.br/wp-content/uploads/2022/08/Contrato-001-2003-ASDERT.pdf" TargetMode="External"/><Relationship Id="rId101" Type="http://schemas.openxmlformats.org/officeDocument/2006/relationships/hyperlink" Target="http://www.mpce.mp.br/wp-content/uploads/2022/08/Contrato-074-2019.pdf" TargetMode="External"/><Relationship Id="rId122" Type="http://schemas.openxmlformats.org/officeDocument/2006/relationships/hyperlink" Target="http://www.mpce.mp.br/wp-content/uploads/2022/08/Contrato-085-2019.pdf" TargetMode="External"/><Relationship Id="rId143" Type="http://schemas.openxmlformats.org/officeDocument/2006/relationships/hyperlink" Target="http://www.mpce.mp.br/wp-content/uploads/2022/08/CONTRATO-051-2019-PGJ-X-DIANA-PAULA-FONTENELE-DISPENSA-LOCACAO-VICOSA.pdf" TargetMode="External"/><Relationship Id="rId148" Type="http://schemas.openxmlformats.org/officeDocument/2006/relationships/hyperlink" Target="http://www.mpce.mp.br/wp-content/uploads/2022/09/CONTRATO-022-2022.pdf" TargetMode="External"/><Relationship Id="rId164" Type="http://schemas.openxmlformats.org/officeDocument/2006/relationships/hyperlink" Target="http://www8.mpce.mp.br/Empenhos/150001/Objeto/07-2019.pdf" TargetMode="External"/><Relationship Id="rId169" Type="http://schemas.openxmlformats.org/officeDocument/2006/relationships/hyperlink" Target="http://www8.mpce.mp.br/Inexigibilidade/092022000384209.pdf" TargetMode="External"/><Relationship Id="rId4" Type="http://schemas.openxmlformats.org/officeDocument/2006/relationships/hyperlink" Target="http://www.mpce.mp.br/wp-content/uploads/2022/08/Contrato-007-2019.pdf" TargetMode="External"/><Relationship Id="rId9" Type="http://schemas.openxmlformats.org/officeDocument/2006/relationships/hyperlink" Target="http://www.mpce.mp.br/wp-content/uploads/2022/08/Contrato-007-2019.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26-2020.pdf" TargetMode="External"/><Relationship Id="rId68" Type="http://schemas.openxmlformats.org/officeDocument/2006/relationships/hyperlink" Target="http://www.mpce.mp.br/wp-content/uploads/2022/08/Contrato-022-2013.pdf" TargetMode="External"/><Relationship Id="rId89" Type="http://schemas.openxmlformats.org/officeDocument/2006/relationships/hyperlink" Target="http://www.mpce.mp.br/wp-content/uploads/2022/08/CONTRATO-039-2019.pdf" TargetMode="External"/><Relationship Id="rId112" Type="http://schemas.openxmlformats.org/officeDocument/2006/relationships/hyperlink" Target="http://www.mpce.mp.br/wp-content/uploads/2022/08/Contrato-085-2019.pdf" TargetMode="External"/><Relationship Id="rId133" Type="http://schemas.openxmlformats.org/officeDocument/2006/relationships/hyperlink" Target="http://www8.mpce.mp.br/Dispensa/092022000016696.pdf" TargetMode="External"/><Relationship Id="rId154" Type="http://schemas.openxmlformats.org/officeDocument/2006/relationships/hyperlink" Target="http://www.mpce.mp.br/wp-content/uploads/2022/08/CONTRATO-039-2019.pdf" TargetMode="External"/><Relationship Id="rId175" Type="http://schemas.openxmlformats.org/officeDocument/2006/relationships/hyperlink" Target="http://www.mpce.mp.br/wp-content/uploads/2022/08/Contrato-007-2019.pdf" TargetMode="External"/><Relationship Id="rId16" Type="http://schemas.openxmlformats.org/officeDocument/2006/relationships/hyperlink" Target="http://www.mpce.mp.br/wp-content/uploads/2022/08/Contrato-006-2021.pdf" TargetMode="External"/><Relationship Id="rId37" Type="http://schemas.openxmlformats.org/officeDocument/2006/relationships/hyperlink" Target="http://www.mpce.mp.br/wp-content/uploads/2022/08/Contrato-014-2019.pdf" TargetMode="External"/><Relationship Id="rId58" Type="http://schemas.openxmlformats.org/officeDocument/2006/relationships/hyperlink" Target="http://www.mpce.mp.br/wp-content/uploads/2022/08/Contrato-013-2019.pdf" TargetMode="External"/><Relationship Id="rId79" Type="http://schemas.openxmlformats.org/officeDocument/2006/relationships/hyperlink" Target="http://www.mpce.mp.br/wp-content/uploads/2022/08/CONTRATO-045-2021.pdf" TargetMode="External"/><Relationship Id="rId102" Type="http://schemas.openxmlformats.org/officeDocument/2006/relationships/hyperlink" Target="http://www.mpce.mp.br/wp-content/uploads/2022/08/Contrato-063-2019.pdf" TargetMode="External"/><Relationship Id="rId123" Type="http://schemas.openxmlformats.org/officeDocument/2006/relationships/hyperlink" Target="http://www.mpce.mp.br/wp-content/uploads/2022/08/Contrato-084-2019.pdf" TargetMode="External"/><Relationship Id="rId144" Type="http://schemas.openxmlformats.org/officeDocument/2006/relationships/hyperlink" Target="http://www8.mpce.mp.br/Dispensa/092022000138865.pdf" TargetMode="External"/><Relationship Id="rId90" Type="http://schemas.openxmlformats.org/officeDocument/2006/relationships/hyperlink" Target="http://www.mpce.mp.br/wp-content/uploads/2022/08/CONTRATO-015-2019.pdf" TargetMode="External"/><Relationship Id="rId165" Type="http://schemas.openxmlformats.org/officeDocument/2006/relationships/hyperlink" Target="http://www8.mpce.mp.br/Inexigibilidade/092022000412344.pdf" TargetMode="External"/><Relationship Id="rId27" Type="http://schemas.openxmlformats.org/officeDocument/2006/relationships/hyperlink" Target="http://www.mpce.mp.br/wp-content/uploads/2022/08/Contrato-014-2019.pdf" TargetMode="External"/><Relationship Id="rId48" Type="http://schemas.openxmlformats.org/officeDocument/2006/relationships/hyperlink" Target="http://www.mpce.mp.br/wp-content/uploads/2022/08/Contrato-034-2021.pdf" TargetMode="External"/><Relationship Id="rId69" Type="http://schemas.openxmlformats.org/officeDocument/2006/relationships/hyperlink" Target="http://www.mpce.mp.br/wp-content/uploads/2022/08/Contrato-022-2010.pdf" TargetMode="External"/><Relationship Id="rId113" Type="http://schemas.openxmlformats.org/officeDocument/2006/relationships/hyperlink" Target="http://www.mpce.mp.br/wp-content/uploads/2022/08/CONTRATO-027-2021.pdf" TargetMode="External"/><Relationship Id="rId134" Type="http://schemas.openxmlformats.org/officeDocument/2006/relationships/hyperlink" Target="http://www.mpce.mp.br/wp-content/uploads/2022/08/CONTRATO-006-2017.pdf" TargetMode="External"/><Relationship Id="rId80" Type="http://schemas.openxmlformats.org/officeDocument/2006/relationships/hyperlink" Target="http://www.mpce.mp.br/wp-content/uploads/2022/08/CONTRATO-045-2021.pdf" TargetMode="External"/><Relationship Id="rId155" Type="http://schemas.openxmlformats.org/officeDocument/2006/relationships/hyperlink" Target="http://www.mpce.mp.br/wp-content/uploads/2022/08/Contrato-028-2015-PGJ-X-GALGANI-Locacao-de-Imovel-PROCAP.pdf" TargetMode="External"/><Relationship Id="rId176" Type="http://schemas.openxmlformats.org/officeDocument/2006/relationships/drawing" Target="../drawings/drawing11.xml"/><Relationship Id="rId17" Type="http://schemas.openxmlformats.org/officeDocument/2006/relationships/hyperlink" Target="http://www.mpce.mp.br/wp-content/uploads/2022/08/Contrato-012-2017-Locacao-J.-NORTE.pdf" TargetMode="External"/><Relationship Id="rId38" Type="http://schemas.openxmlformats.org/officeDocument/2006/relationships/hyperlink" Target="http://www.mpce.mp.br/wp-content/uploads/2022/08/CONTRATO-015-2019.pdf" TargetMode="External"/><Relationship Id="rId59" Type="http://schemas.openxmlformats.org/officeDocument/2006/relationships/hyperlink" Target="http://www.mpce.mp.br/wp-content/uploads/2022/08/Contrato-013-2019.pdf" TargetMode="External"/><Relationship Id="rId103" Type="http://schemas.openxmlformats.org/officeDocument/2006/relationships/hyperlink" Target="http://www.mpce.mp.br/wp-content/uploads/2022/08/Contrato-061-2019.pdf" TargetMode="External"/><Relationship Id="rId124" Type="http://schemas.openxmlformats.org/officeDocument/2006/relationships/hyperlink" Target="http://www.mpce.mp.br/wp-content/uploads/2022/08/Contrato-035-2018-.pdf" TargetMode="External"/><Relationship Id="rId70" Type="http://schemas.openxmlformats.org/officeDocument/2006/relationships/hyperlink" Target="http://www.mpce.mp.br/wp-content/uploads/2022/08/CONTRATO-009-2016-LOCACAO-CANINDE.pdf" TargetMode="External"/><Relationship Id="rId91" Type="http://schemas.openxmlformats.org/officeDocument/2006/relationships/hyperlink" Target="http://www.mpce.mp.br/wp-content/uploads/2022/08/Contrato-014-2019.pdf" TargetMode="External"/><Relationship Id="rId145" Type="http://schemas.openxmlformats.org/officeDocument/2006/relationships/hyperlink" Target="http://www8.mpce.mp.br/Dispensa/092022000138865.pdf" TargetMode="External"/><Relationship Id="rId166" Type="http://schemas.openxmlformats.org/officeDocument/2006/relationships/hyperlink" Target="http://www8.mpce.mp.br/Inexigibilidade/092022000411367.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www.mpce.mp.br/wp-content/uploads/2022/08/Contrato-053-2019.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11.2019-PGJ-X-NOVO-CONCEITO-PE-No-001.2018-ARP-No-026.2018-LOT.-01-ITENS-0102.pdf" TargetMode="External"/><Relationship Id="rId63" Type="http://schemas.openxmlformats.org/officeDocument/2006/relationships/hyperlink" Target="http://www.mpce.mp.br/wp-content/uploads/2022/08/CONTRATO-051-2019-PGJ-X-DIANA-PAULA-FONTENELE-DISPENSA-LOCACAO-VICOSA.pdf" TargetMode="External"/><Relationship Id="rId84" Type="http://schemas.openxmlformats.org/officeDocument/2006/relationships/hyperlink" Target="http://www.mpce.mp.br/wp-content/uploads/2022/08/Contrato-002-2017.pdf" TargetMode="External"/><Relationship Id="rId138" Type="http://schemas.openxmlformats.org/officeDocument/2006/relationships/hyperlink" Target="http://www.mpce.mp.br/wp-content/uploads/2022/08/CONTRATO-026-2021.pdf" TargetMode="External"/><Relationship Id="rId159" Type="http://schemas.openxmlformats.org/officeDocument/2006/relationships/hyperlink" Target="http://www.mpce.mp.br/wp-content/uploads/2022/08/Contrato-035-2018-.pdf" TargetMode="External"/><Relationship Id="rId170" Type="http://schemas.openxmlformats.org/officeDocument/2006/relationships/hyperlink" Target="http://www.mpce.mp.br/wp-content/uploads/2022/08/Contrato-026-2020.pdf" TargetMode="External"/><Relationship Id="rId107" Type="http://schemas.openxmlformats.org/officeDocument/2006/relationships/hyperlink" Target="http://www.mpce.mp.br/wp-content/uploads/2022/08/CONTRATO-048-2019.pdf" TargetMode="External"/><Relationship Id="rId11" Type="http://schemas.openxmlformats.org/officeDocument/2006/relationships/hyperlink" Target="http://www.mpce.mp.br/wp-content/uploads/2022/08/Contrato-008-2017.pdf" TargetMode="External"/><Relationship Id="rId32" Type="http://schemas.openxmlformats.org/officeDocument/2006/relationships/hyperlink" Target="http://www.mpce.mp.br/wp-content/uploads/2022/08/CONTRATO-006-2017.pdf" TargetMode="External"/><Relationship Id="rId53" Type="http://schemas.openxmlformats.org/officeDocument/2006/relationships/hyperlink" Target="http://www.mpce.mp.br/wp-content/uploads/2022/08/Contrato-074-2019.pdf" TargetMode="External"/><Relationship Id="rId74" Type="http://schemas.openxmlformats.org/officeDocument/2006/relationships/hyperlink" Target="http://www.mpce.mp.br/wp-content/uploads/2022/08/CONTRATO-045-2021.pdf" TargetMode="External"/><Relationship Id="rId128" Type="http://schemas.openxmlformats.org/officeDocument/2006/relationships/hyperlink" Target="http://www.mpce.mp.br/wp-content/uploads/2022/08/Contrato-031-2017.pdf" TargetMode="External"/><Relationship Id="rId149" Type="http://schemas.openxmlformats.org/officeDocument/2006/relationships/hyperlink" Target="http://www.mpce.mp.br/wp-content/uploads/2022/10/Contrato-20-2022.pdf" TargetMode="External"/><Relationship Id="rId5" Type="http://schemas.openxmlformats.org/officeDocument/2006/relationships/hyperlink" Target="http://www.mpce.mp.br/wp-content/uploads/2022/08/Contrato-006-2021.pdf" TargetMode="External"/><Relationship Id="rId95" Type="http://schemas.openxmlformats.org/officeDocument/2006/relationships/hyperlink" Target="http://www.mpce.mp.br/wp-content/uploads/2022/08/Contrato-014-2019.pdf" TargetMode="External"/><Relationship Id="rId160" Type="http://schemas.openxmlformats.org/officeDocument/2006/relationships/hyperlink" Target="http://www.mpce.mp.br/wp-content/uploads/2022/08/Contrato-023-2020.pdf" TargetMode="External"/><Relationship Id="rId181" Type="http://schemas.openxmlformats.org/officeDocument/2006/relationships/printerSettings" Target="../printerSettings/printerSettings8.bin"/><Relationship Id="rId22" Type="http://schemas.openxmlformats.org/officeDocument/2006/relationships/hyperlink" Target="http://www.mpce.mp.br/wp-content/uploads/2022/08/Contrato-019-2014.pdf" TargetMode="External"/><Relationship Id="rId43" Type="http://schemas.openxmlformats.org/officeDocument/2006/relationships/hyperlink" Target="http://www.mpce.mp.br/wp-content/uploads/2022/08/Contrato-002-2017.pdf" TargetMode="External"/><Relationship Id="rId64" Type="http://schemas.openxmlformats.org/officeDocument/2006/relationships/hyperlink" Target="http://www.mpce.mp.br/wp-content/uploads/2022/08/Contrato-043-2013.pdf" TargetMode="External"/><Relationship Id="rId118" Type="http://schemas.openxmlformats.org/officeDocument/2006/relationships/hyperlink" Target="http://www.mpce.mp.br/wp-content/uploads/2022/08/CONTRATO-006-2017.pdf" TargetMode="External"/><Relationship Id="rId139" Type="http://schemas.openxmlformats.org/officeDocument/2006/relationships/hyperlink" Target="http://www.mpce.mp.br/wp-content/uploads/2022/08/CONTRATO-025-2021.pdf" TargetMode="External"/><Relationship Id="rId85" Type="http://schemas.openxmlformats.org/officeDocument/2006/relationships/hyperlink" Target="http://www.mpce.mp.br/wp-content/uploads/2022/08/Contrato-N&#176;-004.2020-1.pdf" TargetMode="External"/><Relationship Id="rId150" Type="http://schemas.openxmlformats.org/officeDocument/2006/relationships/hyperlink" Target="http://www.mpce.mp.br/wp-content/uploads/2022/10/Contrato-21-2022.pdf" TargetMode="External"/><Relationship Id="rId171" Type="http://schemas.openxmlformats.org/officeDocument/2006/relationships/hyperlink" Target="http://www.mpce.mp.br/wp-content/uploads/2022/08/Contrato-026-2020.pdf" TargetMode="External"/><Relationship Id="rId12" Type="http://schemas.openxmlformats.org/officeDocument/2006/relationships/hyperlink" Target="http://www.mpce.mp.br/wp-content/uploads/2022/08/Contrato-029-2015-.pdf" TargetMode="External"/><Relationship Id="rId33" Type="http://schemas.openxmlformats.org/officeDocument/2006/relationships/hyperlink" Target="http://www.mpce.mp.br/wp-content/uploads/2022/08/Contrato-084-2019.pdf" TargetMode="External"/><Relationship Id="rId108" Type="http://schemas.openxmlformats.org/officeDocument/2006/relationships/hyperlink" Target="http://www.mpce.mp.br/wp-content/uploads/2022/08/Contrato-084-2019.pdf" TargetMode="External"/><Relationship Id="rId129" Type="http://schemas.openxmlformats.org/officeDocument/2006/relationships/hyperlink" Target="http://www.mpce.mp.br/wp-content/uploads/2022/08/Contrato-001-2015-.pdf" TargetMode="External"/><Relationship Id="rId54" Type="http://schemas.openxmlformats.org/officeDocument/2006/relationships/hyperlink" Target="http://www.mpce.mp.br/wp-content/uploads/2022/08/CONTRATO-051-2019-PGJ-X-DIANA-PAULA-FONTENELE-DISPENSA-LOCACAO-VICOSA.pdf" TargetMode="External"/><Relationship Id="rId75" Type="http://schemas.openxmlformats.org/officeDocument/2006/relationships/hyperlink" Target="http://www.mpce.mp.br/wp-content/uploads/2022/08/CONTRATO-025-2021.pdf" TargetMode="External"/><Relationship Id="rId96" Type="http://schemas.openxmlformats.org/officeDocument/2006/relationships/hyperlink" Target="http://www.mpce.mp.br/wp-content/uploads/2022/08/Contrato-013-2019.pdf" TargetMode="External"/><Relationship Id="rId140" Type="http://schemas.openxmlformats.org/officeDocument/2006/relationships/hyperlink" Target="http://www.mpce.mp.br/wp-content/uploads/2022/08/Contrato-085-2019.pdf" TargetMode="External"/><Relationship Id="rId161" Type="http://schemas.openxmlformats.org/officeDocument/2006/relationships/hyperlink" Target="http://www.mpce.mp.br/wp-content/uploads/2022/08/Contrato-053-2019.pdf" TargetMode="External"/><Relationship Id="rId182" Type="http://schemas.openxmlformats.org/officeDocument/2006/relationships/drawing" Target="../drawings/drawing12.xml"/><Relationship Id="rId6" Type="http://schemas.openxmlformats.org/officeDocument/2006/relationships/hyperlink" Target="http://www.mpce.mp.br/wp-content/uploads/2022/08/Contrato-036-2021.pdf" TargetMode="External"/><Relationship Id="rId23" Type="http://schemas.openxmlformats.org/officeDocument/2006/relationships/hyperlink" Target="http://www.mpce.mp.br/wp-content/uploads/2022/08/CONTRATO-039-2019.pdf" TargetMode="External"/><Relationship Id="rId119" Type="http://schemas.openxmlformats.org/officeDocument/2006/relationships/hyperlink" Target="http://www.mpce.mp.br/wp-content/uploads/2022/08/Contrato-001-2015-.pdf" TargetMode="External"/><Relationship Id="rId44" Type="http://schemas.openxmlformats.org/officeDocument/2006/relationships/hyperlink" Target="http://www.mpce.mp.br/wp-content/uploads/2022/08/Contrato-031-2017.pdf" TargetMode="External"/><Relationship Id="rId60" Type="http://schemas.openxmlformats.org/officeDocument/2006/relationships/hyperlink" Target="http://www.mpce.mp.br/wp-content/uploads/2022/08/Contrato-084-2019.pdf" TargetMode="External"/><Relationship Id="rId65" Type="http://schemas.openxmlformats.org/officeDocument/2006/relationships/hyperlink" Target="http://www.mpce.mp.br/wp-content/uploads/2022/08/Contrato-040-2018-FRANCISCO-EDMILSON-Loc.-PROM.-CRATEUS.pdf" TargetMode="External"/><Relationship Id="rId81" Type="http://schemas.openxmlformats.org/officeDocument/2006/relationships/hyperlink" Target="http://www.mpce.mp.br/wp-content/uploads/2022/08/Contrato-008-2015-Promotorias-de-Russas-PGJ-X-LEDA-SCIPIAO.pdf" TargetMode="External"/><Relationship Id="rId86" Type="http://schemas.openxmlformats.org/officeDocument/2006/relationships/hyperlink" Target="http://www.mpce.mp.br/wp-content/uploads/2022/08/Contrato-020-2017.pdf" TargetMode="External"/><Relationship Id="rId130" Type="http://schemas.openxmlformats.org/officeDocument/2006/relationships/hyperlink" Target="http://www.mpce.mp.br/wp-content/uploads/2022/08/Contrato-029-2015-.pdf" TargetMode="External"/><Relationship Id="rId135" Type="http://schemas.openxmlformats.org/officeDocument/2006/relationships/hyperlink" Target="http://www.mpce.mp.br/wp-content/uploads/2022/08/Contrato-026-2017.pdf" TargetMode="External"/><Relationship Id="rId151" Type="http://schemas.openxmlformats.org/officeDocument/2006/relationships/hyperlink" Target="http://www.mpce.mp.br/wp-content/uploads/2022/08/Contrato-026-2020.pdf" TargetMode="External"/><Relationship Id="rId156" Type="http://schemas.openxmlformats.org/officeDocument/2006/relationships/hyperlink" Target="http://www.mpce.mp.br/wp-content/uploads/2022/08/Contrato-007-2019.pdf" TargetMode="External"/><Relationship Id="rId177" Type="http://schemas.openxmlformats.org/officeDocument/2006/relationships/hyperlink" Target="http://www8.mpce.mp.br/Inexigibilidade/092022000411367.pdf" TargetMode="External"/><Relationship Id="rId172" Type="http://schemas.openxmlformats.org/officeDocument/2006/relationships/hyperlink" Target="http://www.mpce.mp.br/wp-content/uploads/2022/08/Contrato-026-2020.pdf" TargetMode="External"/><Relationship Id="rId13" Type="http://schemas.openxmlformats.org/officeDocument/2006/relationships/hyperlink" Target="http://www.mpce.mp.br/wp-content/uploads/2022/08/CONTRATO-051-2019-PGJ-X-DIANA-PAULA-FONTENELE-DISPENSA-LOCACAO-VICOSA.pdf" TargetMode="External"/><Relationship Id="rId18" Type="http://schemas.openxmlformats.org/officeDocument/2006/relationships/hyperlink" Target="http://www.mpce.mp.br/wp-content/uploads/2022/08/Contrato-031-2017.pdf" TargetMode="External"/><Relationship Id="rId39" Type="http://schemas.openxmlformats.org/officeDocument/2006/relationships/hyperlink" Target="http://www.mpce.mp.br/wp-content/uploads/2022/08/CONTRATO-015-2019.pdf" TargetMode="External"/><Relationship Id="rId109" Type="http://schemas.openxmlformats.org/officeDocument/2006/relationships/hyperlink" Target="http://www.mpce.mp.br/wp-content/uploads/2022/08/CONTRATO-035-2021.pdf" TargetMode="External"/><Relationship Id="rId34" Type="http://schemas.openxmlformats.org/officeDocument/2006/relationships/hyperlink" Target="http://www.mpce.mp.br/wp-content/uploads/2022/08/Contrato-084-2019.pdf" TargetMode="External"/><Relationship Id="rId50" Type="http://schemas.openxmlformats.org/officeDocument/2006/relationships/hyperlink" Target="http://www.mpce.mp.br/wp-content/uploads/2022/08/CONTRATO-035-2021.pdf" TargetMode="External"/><Relationship Id="rId55" Type="http://schemas.openxmlformats.org/officeDocument/2006/relationships/hyperlink" Target="http://www.mpce.mp.br/wp-content/uploads/2022/08/Contrato-085-2019.pdf" TargetMode="External"/><Relationship Id="rId76" Type="http://schemas.openxmlformats.org/officeDocument/2006/relationships/hyperlink" Target="http://www.mpce.mp.br/wp-content/uploads/2022/08/CONTRATO-026-2021.pdf" TargetMode="External"/><Relationship Id="rId97" Type="http://schemas.openxmlformats.org/officeDocument/2006/relationships/hyperlink" Target="http://www.mpce.mp.br/wp-content/uploads/2022/08/Contrato-028-2015-PGJ-X-GALGANI-Locacao-de-Imovel-PROCAP.pdf" TargetMode="External"/><Relationship Id="rId104" Type="http://schemas.openxmlformats.org/officeDocument/2006/relationships/hyperlink" Target="http://www.mpce.mp.br/wp-content/uploads/2022/08/Contrato-no-039-2013-CPL-PGJ-X-Promotoria-Cascavel.pdf" TargetMode="External"/><Relationship Id="rId120" Type="http://schemas.openxmlformats.org/officeDocument/2006/relationships/hyperlink" Target="http://www.mpce.mp.br/wp-content/uploads/2022/08/Contrato-074-2019.pdf" TargetMode="External"/><Relationship Id="rId125" Type="http://schemas.openxmlformats.org/officeDocument/2006/relationships/hyperlink" Target="http://www.mpce.mp.br/wp-content/uploads/2022/08/Convenio-002-2019-SEINFRA.pdf" TargetMode="External"/><Relationship Id="rId141" Type="http://schemas.openxmlformats.org/officeDocument/2006/relationships/hyperlink" Target="http://www.mpce.mp.br/wp-content/uploads/2022/08/Contrato-074-2019.pdf" TargetMode="External"/><Relationship Id="rId146" Type="http://schemas.openxmlformats.org/officeDocument/2006/relationships/hyperlink" Target="http://www8.mpce.mp.br/Dispensa/092022000138865.pdf" TargetMode="External"/><Relationship Id="rId167" Type="http://schemas.openxmlformats.org/officeDocument/2006/relationships/hyperlink" Target="http://www8.mpce.mp.br/Empenhos/150001/Objeto/43-2013.pdf" TargetMode="External"/><Relationship Id="rId7" Type="http://schemas.openxmlformats.org/officeDocument/2006/relationships/hyperlink" Target="http://www.mpce.mp.br/wp-content/uploads/2022/08/Contrato-014-2021.pdf" TargetMode="External"/><Relationship Id="rId71" Type="http://schemas.openxmlformats.org/officeDocument/2006/relationships/hyperlink" Target="http://www.mpce.mp.br/wp-content/uploads/2022/08/Contrato-008-2017.pdf" TargetMode="External"/><Relationship Id="rId92" Type="http://schemas.openxmlformats.org/officeDocument/2006/relationships/hyperlink" Target="http://www.mpce.mp.br/wp-content/uploads/2022/08/Contrato-013-2019.pdf" TargetMode="External"/><Relationship Id="rId162" Type="http://schemas.openxmlformats.org/officeDocument/2006/relationships/hyperlink" Target="http://www.mpce.mp.br/wp-content/uploads/2022/11/Contrato-27-2022.pdf" TargetMode="External"/><Relationship Id="rId2" Type="http://schemas.openxmlformats.org/officeDocument/2006/relationships/hyperlink" Target="http://www.mpce.mp.br/wp-content/uploads/2022/08/Contrato-053-2019.pdf" TargetMode="External"/><Relationship Id="rId29" Type="http://schemas.openxmlformats.org/officeDocument/2006/relationships/hyperlink" Target="http://www.mpce.mp.br/wp-content/uploads/2022/08/Contrato-036-2021.pdf" TargetMode="External"/><Relationship Id="rId24" Type="http://schemas.openxmlformats.org/officeDocument/2006/relationships/hyperlink" Target="http://www.mpce.mp.br/wp-content/uploads/2022/08/CONTRATO-039-2019.pdf" TargetMode="External"/><Relationship Id="rId40" Type="http://schemas.openxmlformats.org/officeDocument/2006/relationships/hyperlink" Target="http://www.mpce.mp.br/wp-content/uploads/2022/08/Contrato-no-019-2014-CPL-PGJ-X-Eunice-Locacao-Imove-CAOPIJ-2.pdf" TargetMode="External"/><Relationship Id="rId45" Type="http://schemas.openxmlformats.org/officeDocument/2006/relationships/hyperlink" Target="http://www.mpce.mp.br/wp-content/uploads/2022/08/Contrato-004-2013.pdf" TargetMode="External"/><Relationship Id="rId66" Type="http://schemas.openxmlformats.org/officeDocument/2006/relationships/hyperlink" Target="http://www.mpce.mp.br/wp-content/uploads/2022/08/Contrato-no-037-2011-CPL-PGJ-x-Maria-Da-Cunha-Angelim.pdf" TargetMode="External"/><Relationship Id="rId87" Type="http://schemas.openxmlformats.org/officeDocument/2006/relationships/hyperlink" Target="http://www.mpce.mp.br/wp-content/uploads/2022/08/Contrato-012-2017-Locacao-J.-NORTE.pdf" TargetMode="External"/><Relationship Id="rId110" Type="http://schemas.openxmlformats.org/officeDocument/2006/relationships/hyperlink" Target="http://www.mpce.mp.br/wp-content/uploads/2022/08/Contrato-023-2020.pdf" TargetMode="External"/><Relationship Id="rId115" Type="http://schemas.openxmlformats.org/officeDocument/2006/relationships/hyperlink" Target="http://www.mpce.mp.br/wp-content/uploads/2022/08/Contrato-024-2019.pdf" TargetMode="External"/><Relationship Id="rId131" Type="http://schemas.openxmlformats.org/officeDocument/2006/relationships/hyperlink" Target="http://www.mpce.mp.br/wp-content/uploads/2022/08/Contrato-036-2021.pdf" TargetMode="External"/><Relationship Id="rId136" Type="http://schemas.openxmlformats.org/officeDocument/2006/relationships/hyperlink" Target="http://www.mpce.mp.br/wp-content/uploads/2022/08/Contrato-034-2021.pdf" TargetMode="External"/><Relationship Id="rId157" Type="http://schemas.openxmlformats.org/officeDocument/2006/relationships/hyperlink" Target="http://www.mpce.mp.br/wp-content/uploads/2022/08/Contrato-007-2019.pdf" TargetMode="External"/><Relationship Id="rId178" Type="http://schemas.openxmlformats.org/officeDocument/2006/relationships/hyperlink" Target="http://www8.mpce.mp.br/Inexigibilidade/092022000358100.pdf" TargetMode="External"/><Relationship Id="rId61" Type="http://schemas.openxmlformats.org/officeDocument/2006/relationships/hyperlink" Target="http://www.mpce.mp.br/wp-content/uploads/2022/08/Contrato-035-2018-.pdf" TargetMode="External"/><Relationship Id="rId82" Type="http://schemas.openxmlformats.org/officeDocument/2006/relationships/hyperlink" Target="http://www.mpce.mp.br/wp-content/uploads/2022/08/CONTRATO-045-2021.pdf" TargetMode="External"/><Relationship Id="rId152" Type="http://schemas.openxmlformats.org/officeDocument/2006/relationships/hyperlink" Target="http://www.mpce.mp.br/wp-content/uploads/2022/08/Contrato-026-2020.pdf" TargetMode="External"/><Relationship Id="rId173" Type="http://schemas.openxmlformats.org/officeDocument/2006/relationships/hyperlink" Target="http://www8.mpce.mp.br/Inexigibilidade/092022000289430.pdf" TargetMode="External"/><Relationship Id="rId19" Type="http://schemas.openxmlformats.org/officeDocument/2006/relationships/hyperlink" Target="http://www.mpce.mp.br/wp-content/uploads/2022/08/Contrato-002-2017.pdf" TargetMode="External"/><Relationship Id="rId14" Type="http://schemas.openxmlformats.org/officeDocument/2006/relationships/hyperlink" Target="http://www.mpce.mp.br/wp-content/uploads/2022/08/Contrato-013-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39-2019.pdf" TargetMode="External"/><Relationship Id="rId56" Type="http://schemas.openxmlformats.org/officeDocument/2006/relationships/hyperlink" Target="http://www.mpce.mp.br/wp-content/uploads/2022/08/Contrato-061-2019.pdf" TargetMode="External"/><Relationship Id="rId77" Type="http://schemas.openxmlformats.org/officeDocument/2006/relationships/hyperlink" Target="http://www.mpce.mp.br/wp-content/uploads/2022/08/CONTRATO-048-2019.pdf" TargetMode="External"/><Relationship Id="rId100" Type="http://schemas.openxmlformats.org/officeDocument/2006/relationships/hyperlink" Target="http://www.mpce.mp.br/wp-content/uploads/2022/08/Contrato-026-2017.pdf" TargetMode="External"/><Relationship Id="rId105" Type="http://schemas.openxmlformats.org/officeDocument/2006/relationships/hyperlink" Target="http://www.mpce.mp.br/wp-content/uploads/2022/08/CONTRATO-027-2021.pdf" TargetMode="External"/><Relationship Id="rId126" Type="http://schemas.openxmlformats.org/officeDocument/2006/relationships/hyperlink" Target="http://www.mpce.mp.br/wp-content/uploads/2022/08/Convenio-002-2019-SEINFRA.pdf" TargetMode="External"/><Relationship Id="rId147" Type="http://schemas.openxmlformats.org/officeDocument/2006/relationships/hyperlink" Target="http://www.mpce.mp.br/wp-content/uploads/2022/09/Contrato-045-2019.pdf" TargetMode="External"/><Relationship Id="rId168" Type="http://schemas.openxmlformats.org/officeDocument/2006/relationships/hyperlink" Target="http://www.mpce.mp.br/wp-content/uploads/2022/08/Contrato-007-2019.pdf" TargetMode="External"/><Relationship Id="rId8" Type="http://schemas.openxmlformats.org/officeDocument/2006/relationships/hyperlink" Target="http://www.mpce.mp.br/wp-content/uploads/2022/08/Contrato-055-2019.pdf" TargetMode="External"/><Relationship Id="rId51" Type="http://schemas.openxmlformats.org/officeDocument/2006/relationships/hyperlink" Target="http://www.mpce.mp.br/wp-content/uploads/2022/08/CONTRATO-026-2021.pdf" TargetMode="External"/><Relationship Id="rId72" Type="http://schemas.openxmlformats.org/officeDocument/2006/relationships/hyperlink" Target="http://www.mpce.mp.br/wp-content/uploads/2022/08/Contrato-026-2020.pdf" TargetMode="External"/><Relationship Id="rId93" Type="http://schemas.openxmlformats.org/officeDocument/2006/relationships/hyperlink" Target="http://www.mpce.mp.br/wp-content/uploads/2022/08/CONTRATO-039-2019.pdf" TargetMode="External"/><Relationship Id="rId98" Type="http://schemas.openxmlformats.org/officeDocument/2006/relationships/hyperlink" Target="http://www.mpce.mp.br/wp-content/uploads/2022/08/Contrato-028-2015-PGJ-X-GALGANI-Locacao-de-Imovel-PROCAP.pdf" TargetMode="External"/><Relationship Id="rId121" Type="http://schemas.openxmlformats.org/officeDocument/2006/relationships/hyperlink" Target="http://www.mpce.mp.br/wp-content/uploads/2022/08/Convenio-002-2019-SEINFRA.pdf" TargetMode="External"/><Relationship Id="rId142" Type="http://schemas.openxmlformats.org/officeDocument/2006/relationships/hyperlink" Target="http://www.mpce.mp.br/wp-content/uploads/2022/08/Contrato-061-2019.pdf" TargetMode="External"/><Relationship Id="rId163" Type="http://schemas.openxmlformats.org/officeDocument/2006/relationships/hyperlink" Target="../../../../../AppData/Roaming/Microsoft/Downloads/V" TargetMode="External"/><Relationship Id="rId3" Type="http://schemas.openxmlformats.org/officeDocument/2006/relationships/hyperlink" Target="http://www.mpce.mp.br/wp-content/uploads/2022/08/Contrato-023-2020-CORREIOS.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84-2019.pdf" TargetMode="External"/><Relationship Id="rId67" Type="http://schemas.openxmlformats.org/officeDocument/2006/relationships/hyperlink" Target="http://www.mpce.mp.br/wp-content/uploads/2022/08/Contrato-029-2012.pdf" TargetMode="External"/><Relationship Id="rId116" Type="http://schemas.openxmlformats.org/officeDocument/2006/relationships/hyperlink" Target="http://www.mpce.mp.br/wp-content/uploads/2022/08/CONTRATO-006-2017.pdf" TargetMode="External"/><Relationship Id="rId137" Type="http://schemas.openxmlformats.org/officeDocument/2006/relationships/hyperlink" Target="http://www.mpce.mp.br/wp-content/uploads/2022/08/CONTRATO-035-2021.pdf" TargetMode="External"/><Relationship Id="rId158" Type="http://schemas.openxmlformats.org/officeDocument/2006/relationships/hyperlink" Target="http://www.mpce.mp.br/wp-content/uploads/2022/08/CONTRATO-027-2021.pdf" TargetMode="External"/><Relationship Id="rId20" Type="http://schemas.openxmlformats.org/officeDocument/2006/relationships/hyperlink" Target="http://www.mpce.mp.br/wp-content/uploads/2022/08/Contrato-004-2013.pdf" TargetMode="External"/><Relationship Id="rId41" Type="http://schemas.openxmlformats.org/officeDocument/2006/relationships/hyperlink" Target="http://www.mpce.mp.br/wp-content/uploads/2022/08/Contrato-006-2021.pdf" TargetMode="External"/><Relationship Id="rId62" Type="http://schemas.openxmlformats.org/officeDocument/2006/relationships/hyperlink" Target="http://www.mpce.mp.br/wp-content/uploads/2022/08/Contrato-053-2019.pdf" TargetMode="External"/><Relationship Id="rId83" Type="http://schemas.openxmlformats.org/officeDocument/2006/relationships/hyperlink" Target="http://www.mpce.mp.br/wp-content/uploads/2022/08/Contrato-004-2013.pdf" TargetMode="External"/><Relationship Id="rId88" Type="http://schemas.openxmlformats.org/officeDocument/2006/relationships/hyperlink" Target="http://www.mpce.mp.br/wp-content/uploads/2022/08/Contrato-012-2017-Locacao-J.-NORTE.pdf" TargetMode="External"/><Relationship Id="rId111" Type="http://schemas.openxmlformats.org/officeDocument/2006/relationships/hyperlink" Target="http://www.mpce.mp.br/wp-content/uploads/2022/08/Contrato-063-2019.pdf" TargetMode="External"/><Relationship Id="rId132" Type="http://schemas.openxmlformats.org/officeDocument/2006/relationships/hyperlink" Target="http://www8.mpce.mp.br/inexigibilidade/092022000085394.pdf" TargetMode="External"/><Relationship Id="rId153" Type="http://schemas.openxmlformats.org/officeDocument/2006/relationships/hyperlink" Target="http://www.mpce.mp.br/wp-content/uploads/2022/08/Contrato-019-2014.pdf" TargetMode="External"/><Relationship Id="rId174" Type="http://schemas.openxmlformats.org/officeDocument/2006/relationships/hyperlink" Target="http://www8.mpce.mp.br/Inexigibilidade/092022000231470.pdf" TargetMode="External"/><Relationship Id="rId179" Type="http://schemas.openxmlformats.org/officeDocument/2006/relationships/hyperlink" Target="http://www8.mpce.mp.br/Dispensa/092022000191316.pdf" TargetMode="External"/><Relationship Id="rId15" Type="http://schemas.openxmlformats.org/officeDocument/2006/relationships/hyperlink" Target="http://www.mpce.mp.br/wp-content/uploads/2022/08/CONTRATO-051-2019-PGJ-X-DIANA-PAULA-FONTENELE-DISPENSA-LOCACAO-VICOSA.pdf" TargetMode="External"/><Relationship Id="rId36" Type="http://schemas.openxmlformats.org/officeDocument/2006/relationships/hyperlink" Target="http://www.mpce.mp.br/wp-content/uploads/2022/08/CONTRATO-039-2019.pdf" TargetMode="External"/><Relationship Id="rId57" Type="http://schemas.openxmlformats.org/officeDocument/2006/relationships/hyperlink" Target="http://www.mpce.mp.br/wp-content/uploads/2022/08/Contrato-023-2020-CORREIOS.pdf" TargetMode="External"/><Relationship Id="rId106" Type="http://schemas.openxmlformats.org/officeDocument/2006/relationships/hyperlink" Target="http://www.mpce.mp.br/wp-content/uploads/2022/08/Contrato-no-019-2014-CPL-PGJ-X-Eunice-Locacao-Imove-CAOPIJ.pdf" TargetMode="External"/><Relationship Id="rId127" Type="http://schemas.openxmlformats.org/officeDocument/2006/relationships/hyperlink" Target="http://www.mpce.mp.br/wp-content/uploads/2022/08/Contrato-006-2021.pdf" TargetMode="External"/><Relationship Id="rId10" Type="http://schemas.openxmlformats.org/officeDocument/2006/relationships/hyperlink" Target="http://www.mpce.mp.br/wp-content/uploads/2022/08/Contrato-028-2015-PGJ-X-GALGANI-Locacao-de-Imovel-PROCAP.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6-2017.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45-2021.pdf" TargetMode="External"/><Relationship Id="rId94" Type="http://schemas.openxmlformats.org/officeDocument/2006/relationships/hyperlink" Target="http://www.mpce.mp.br/wp-content/uploads/2022/08/CONTRATO-015-2019.pdf" TargetMode="External"/><Relationship Id="rId99" Type="http://schemas.openxmlformats.org/officeDocument/2006/relationships/hyperlink" Target="http://www.mpce.mp.br/wp-content/uploads/2022/08/Contrato-001-2003-ASDERT.pdf" TargetMode="External"/><Relationship Id="rId101" Type="http://schemas.openxmlformats.org/officeDocument/2006/relationships/hyperlink" Target="http://www.mpce.mp.br/wp-content/uploads/2022/08/Contrato-074-2019.pdf" TargetMode="External"/><Relationship Id="rId122" Type="http://schemas.openxmlformats.org/officeDocument/2006/relationships/hyperlink" Target="http://www.mpce.mp.br/wp-content/uploads/2022/08/Contrato-085-2019.pdf" TargetMode="External"/><Relationship Id="rId143" Type="http://schemas.openxmlformats.org/officeDocument/2006/relationships/hyperlink" Target="http://www.mpce.mp.br/wp-content/uploads/2022/08/CONTRATO-051-2019-PGJ-X-DIANA-PAULA-FONTENELE-DISPENSA-LOCACAO-VICOSA.pdf" TargetMode="External"/><Relationship Id="rId148" Type="http://schemas.openxmlformats.org/officeDocument/2006/relationships/hyperlink" Target="http://www.mpce.mp.br/wp-content/uploads/2022/09/CONTRATO-022-2022.pdf" TargetMode="External"/><Relationship Id="rId164" Type="http://schemas.openxmlformats.org/officeDocument/2006/relationships/hyperlink" Target="http://www.mpce.mp.br/wp-content/uploads/2022/08/Contrato-007-2019.pdf" TargetMode="External"/><Relationship Id="rId169" Type="http://schemas.openxmlformats.org/officeDocument/2006/relationships/hyperlink" Target="http://www8.mpce.mp.br/Empenhos/150001/Objeto/01-2022.pdf" TargetMode="External"/><Relationship Id="rId4" Type="http://schemas.openxmlformats.org/officeDocument/2006/relationships/hyperlink" Target="http://www.mpce.mp.br/wp-content/uploads/2022/08/Contrato-007-2019.pdf" TargetMode="External"/><Relationship Id="rId9" Type="http://schemas.openxmlformats.org/officeDocument/2006/relationships/hyperlink" Target="http://www.mpce.mp.br/wp-content/uploads/2022/08/Contrato-007-2019.pdf" TargetMode="External"/><Relationship Id="rId180" Type="http://schemas.openxmlformats.org/officeDocument/2006/relationships/hyperlink" Target="http://www8.mpce.mp.br/Inexigibilidade/092022000384209.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26-2020.pdf" TargetMode="External"/><Relationship Id="rId68" Type="http://schemas.openxmlformats.org/officeDocument/2006/relationships/hyperlink" Target="http://www.mpce.mp.br/wp-content/uploads/2022/08/Contrato-022-2013.pdf" TargetMode="External"/><Relationship Id="rId89" Type="http://schemas.openxmlformats.org/officeDocument/2006/relationships/hyperlink" Target="http://www.mpce.mp.br/wp-content/uploads/2022/08/CONTRATO-039-2019.pdf" TargetMode="External"/><Relationship Id="rId112" Type="http://schemas.openxmlformats.org/officeDocument/2006/relationships/hyperlink" Target="http://www.mpce.mp.br/wp-content/uploads/2022/08/Contrato-085-2019.pdf" TargetMode="External"/><Relationship Id="rId133" Type="http://schemas.openxmlformats.org/officeDocument/2006/relationships/hyperlink" Target="http://www8.mpce.mp.br/Dispensa/092022000016696.pdf" TargetMode="External"/><Relationship Id="rId154" Type="http://schemas.openxmlformats.org/officeDocument/2006/relationships/hyperlink" Target="http://www.mpce.mp.br/wp-content/uploads/2022/08/CONTRATO-039-2019.pdf" TargetMode="External"/><Relationship Id="rId175" Type="http://schemas.openxmlformats.org/officeDocument/2006/relationships/hyperlink" Target="http://www8.mpce.mp.br/Empenhos/150001/Objeto/07-2019.pdf" TargetMode="External"/><Relationship Id="rId16" Type="http://schemas.openxmlformats.org/officeDocument/2006/relationships/hyperlink" Target="http://www.mpce.mp.br/wp-content/uploads/2022/08/Contrato-006-2021.pdf" TargetMode="External"/><Relationship Id="rId37" Type="http://schemas.openxmlformats.org/officeDocument/2006/relationships/hyperlink" Target="http://www.mpce.mp.br/wp-content/uploads/2022/08/Contrato-014-2019.pdf" TargetMode="External"/><Relationship Id="rId58" Type="http://schemas.openxmlformats.org/officeDocument/2006/relationships/hyperlink" Target="http://www.mpce.mp.br/wp-content/uploads/2022/08/Contrato-013-2019.pdf" TargetMode="External"/><Relationship Id="rId79" Type="http://schemas.openxmlformats.org/officeDocument/2006/relationships/hyperlink" Target="http://www.mpce.mp.br/wp-content/uploads/2022/08/CONTRATO-045-2021.pdf" TargetMode="External"/><Relationship Id="rId102" Type="http://schemas.openxmlformats.org/officeDocument/2006/relationships/hyperlink" Target="http://www.mpce.mp.br/wp-content/uploads/2022/08/Contrato-063-2019.pdf" TargetMode="External"/><Relationship Id="rId123" Type="http://schemas.openxmlformats.org/officeDocument/2006/relationships/hyperlink" Target="http://www.mpce.mp.br/wp-content/uploads/2022/08/Contrato-084-2019.pdf" TargetMode="External"/><Relationship Id="rId144" Type="http://schemas.openxmlformats.org/officeDocument/2006/relationships/hyperlink" Target="http://www8.mpce.mp.br/Dispensa/092022000138865.pdf" TargetMode="External"/><Relationship Id="rId90" Type="http://schemas.openxmlformats.org/officeDocument/2006/relationships/hyperlink" Target="http://www.mpce.mp.br/wp-content/uploads/2022/08/CONTRATO-015-2019.pdf" TargetMode="External"/><Relationship Id="rId165" Type="http://schemas.openxmlformats.org/officeDocument/2006/relationships/hyperlink" Target="http://www8.mpce.mp.br/Empenhos/150001/Objeto/39-2013CPL-PGJ.pdf" TargetMode="External"/><Relationship Id="rId27" Type="http://schemas.openxmlformats.org/officeDocument/2006/relationships/hyperlink" Target="http://www.mpce.mp.br/wp-content/uploads/2022/08/Contrato-014-2019.pdf" TargetMode="External"/><Relationship Id="rId48" Type="http://schemas.openxmlformats.org/officeDocument/2006/relationships/hyperlink" Target="http://www.mpce.mp.br/wp-content/uploads/2022/08/Contrato-034-2021.pdf" TargetMode="External"/><Relationship Id="rId69" Type="http://schemas.openxmlformats.org/officeDocument/2006/relationships/hyperlink" Target="http://www.mpce.mp.br/wp-content/uploads/2022/08/Contrato-022-2010.pdf" TargetMode="External"/><Relationship Id="rId113" Type="http://schemas.openxmlformats.org/officeDocument/2006/relationships/hyperlink" Target="http://www.mpce.mp.br/wp-content/uploads/2022/08/CONTRATO-027-2021.pdf" TargetMode="External"/><Relationship Id="rId134" Type="http://schemas.openxmlformats.org/officeDocument/2006/relationships/hyperlink" Target="http://www.mpce.mp.br/wp-content/uploads/2022/08/CONTRATO-006-2017.pdf" TargetMode="External"/><Relationship Id="rId80" Type="http://schemas.openxmlformats.org/officeDocument/2006/relationships/hyperlink" Target="http://www.mpce.mp.br/wp-content/uploads/2022/08/CONTRATO-045-2021.pdf" TargetMode="External"/><Relationship Id="rId155" Type="http://schemas.openxmlformats.org/officeDocument/2006/relationships/hyperlink" Target="http://www.mpce.mp.br/wp-content/uploads/2022/08/Contrato-028-2015-PGJ-X-GALGANI-Locacao-de-Imovel-PROCAP.pdf" TargetMode="External"/><Relationship Id="rId176" Type="http://schemas.openxmlformats.org/officeDocument/2006/relationships/hyperlink" Target="http://www8.mpce.mp.br/Inexigibilidade/092022000412344.pdf" TargetMode="External"/><Relationship Id="rId17" Type="http://schemas.openxmlformats.org/officeDocument/2006/relationships/hyperlink" Target="http://www.mpce.mp.br/wp-content/uploads/2022/08/Contrato-012-2017-Locacao-J.-NORTE.pdf" TargetMode="External"/><Relationship Id="rId38" Type="http://schemas.openxmlformats.org/officeDocument/2006/relationships/hyperlink" Target="http://www.mpce.mp.br/wp-content/uploads/2022/08/CONTRATO-015-2019.pdf" TargetMode="External"/><Relationship Id="rId59" Type="http://schemas.openxmlformats.org/officeDocument/2006/relationships/hyperlink" Target="http://www.mpce.mp.br/wp-content/uploads/2022/08/Contrato-013-2019.pdf" TargetMode="External"/><Relationship Id="rId103" Type="http://schemas.openxmlformats.org/officeDocument/2006/relationships/hyperlink" Target="http://www.mpce.mp.br/wp-content/uploads/2022/08/Contrato-061-2019.pdf" TargetMode="External"/><Relationship Id="rId124" Type="http://schemas.openxmlformats.org/officeDocument/2006/relationships/hyperlink" Target="http://www.mpce.mp.br/wp-content/uploads/2022/08/Contrato-035-2018-.pdf" TargetMode="External"/><Relationship Id="rId70" Type="http://schemas.openxmlformats.org/officeDocument/2006/relationships/hyperlink" Target="http://www.mpce.mp.br/wp-content/uploads/2022/08/CONTRATO-009-2016-LOCACAO-CANINDE.pdf" TargetMode="External"/><Relationship Id="rId91" Type="http://schemas.openxmlformats.org/officeDocument/2006/relationships/hyperlink" Target="http://www.mpce.mp.br/wp-content/uploads/2022/08/Contrato-014-2019.pdf" TargetMode="External"/><Relationship Id="rId145" Type="http://schemas.openxmlformats.org/officeDocument/2006/relationships/hyperlink" Target="http://www8.mpce.mp.br/Dispensa/092022000138865.pdf" TargetMode="External"/><Relationship Id="rId166" Type="http://schemas.openxmlformats.org/officeDocument/2006/relationships/hyperlink" Target="http://www8.mpce.mp.br/Empenhos/150001/Objeto/01-2015.pdf" TargetMode="External"/><Relationship Id="rId1" Type="http://schemas.openxmlformats.org/officeDocument/2006/relationships/hyperlink" Target="http://www.mpce.mp.br/wp-content/uploads/2022/08/Contrato-035-2018-.pdf" TargetMode="External"/><Relationship Id="rId28" Type="http://schemas.openxmlformats.org/officeDocument/2006/relationships/hyperlink" Target="http://www.mpce.mp.br/wp-content/uploads/2022/08/Contrato-013-2019.pdf" TargetMode="External"/><Relationship Id="rId49" Type="http://schemas.openxmlformats.org/officeDocument/2006/relationships/hyperlink" Target="http://www.mpce.mp.br/wp-content/uploads/2022/08/CONTRATO-025-2021.pdf" TargetMode="External"/><Relationship Id="rId114" Type="http://schemas.openxmlformats.org/officeDocument/2006/relationships/hyperlink" Target="http://www.mpce.mp.br/wp-content/uploads/2022/08/Contrato-034-202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pce.mp.br/wp-content/uploads/2022/08/Contrato-012-2017-Locacao-J.-NORTE.pdf" TargetMode="External"/><Relationship Id="rId21" Type="http://schemas.openxmlformats.org/officeDocument/2006/relationships/hyperlink" Target="http://www.mpce.mp.br/wp-content/uploads/2022/08/Contrato-004-2013.pdf" TargetMode="External"/><Relationship Id="rId42" Type="http://schemas.openxmlformats.org/officeDocument/2006/relationships/hyperlink" Target="http://www.mpce.mp.br/wp-content/uploads/2022/08/Contrato-no-039-2013-CPL-PGJ-X-Promotoria-Cascavel.pdf" TargetMode="External"/><Relationship Id="rId47" Type="http://schemas.openxmlformats.org/officeDocument/2006/relationships/hyperlink" Target="http://www.mpce.mp.br/wp-content/uploads/2022/08/CONTRATO-035-2021.pdf" TargetMode="External"/><Relationship Id="rId63" Type="http://schemas.openxmlformats.org/officeDocument/2006/relationships/hyperlink" Target="http://www.mpce.mp.br/wp-content/uploads/2022/08/Convenio-002-2019-SEINFRA.pdf" TargetMode="External"/><Relationship Id="rId68" Type="http://schemas.openxmlformats.org/officeDocument/2006/relationships/hyperlink" Target="http://www.mpce.mp.br/wp-content/uploads/2022/08/Contrato-029-2015-.pdf" TargetMode="External"/><Relationship Id="rId7" Type="http://schemas.openxmlformats.org/officeDocument/2006/relationships/hyperlink" Target="http://www.mpce.mp.br/wp-content/uploads/2022/08/Contrato-022-2010.pdf" TargetMode="External"/><Relationship Id="rId71" Type="http://schemas.openxmlformats.org/officeDocument/2006/relationships/drawing" Target="../drawings/drawing2.xml"/><Relationship Id="rId2" Type="http://schemas.openxmlformats.org/officeDocument/2006/relationships/hyperlink" Target="http://www.mpce.mp.br/wp-content/uploads/2022/08/Contrato-043-2013.pdf" TargetMode="External"/><Relationship Id="rId16" Type="http://schemas.openxmlformats.org/officeDocument/2006/relationships/hyperlink" Target="http://www.mpce.mp.br/wp-content/uploads/2022/08/CONTRATO-045-2021.pdf" TargetMode="External"/><Relationship Id="rId29" Type="http://schemas.openxmlformats.org/officeDocument/2006/relationships/hyperlink" Target="http://www.mpce.mp.br/wp-content/uploads/2022/08/Contrato-014-2019.pdf" TargetMode="External"/><Relationship Id="rId11" Type="http://schemas.openxmlformats.org/officeDocument/2006/relationships/hyperlink" Target="http://www.mpce.mp.br/wp-content/uploads/2022/08/CONTRATO-045-2021.pdf" TargetMode="External"/><Relationship Id="rId24" Type="http://schemas.openxmlformats.org/officeDocument/2006/relationships/hyperlink" Target="http://www.mpce.mp.br/wp-content/uploads/2022/08/Contrato-020-2017.pdf" TargetMode="External"/><Relationship Id="rId32" Type="http://schemas.openxmlformats.org/officeDocument/2006/relationships/hyperlink" Target="http://www.mpce.mp.br/wp-content/uploads/2022/08/CONTRATO-015-2019.pdf" TargetMode="External"/><Relationship Id="rId37" Type="http://schemas.openxmlformats.org/officeDocument/2006/relationships/hyperlink" Target="http://www.mpce.mp.br/wp-content/uploads/2022/08/Contrato-001-2003-ASDERT.pdf" TargetMode="External"/><Relationship Id="rId40" Type="http://schemas.openxmlformats.org/officeDocument/2006/relationships/hyperlink" Target="http://www.mpce.mp.br/wp-content/uploads/2022/08/Contrato-063-2019.pdf" TargetMode="External"/><Relationship Id="rId45" Type="http://schemas.openxmlformats.org/officeDocument/2006/relationships/hyperlink" Target="http://www.mpce.mp.br/wp-content/uploads/2022/08/CONTRATO-048-2019.pdf" TargetMode="External"/><Relationship Id="rId53" Type="http://schemas.openxmlformats.org/officeDocument/2006/relationships/hyperlink" Target="http://www.mpce.mp.br/wp-content/uploads/2022/08/Contrato-024-2019.pdf" TargetMode="External"/><Relationship Id="rId58" Type="http://schemas.openxmlformats.org/officeDocument/2006/relationships/hyperlink" Target="http://www.mpce.mp.br/wp-content/uploads/2022/08/Contrato-074-2019.pdf" TargetMode="External"/><Relationship Id="rId66" Type="http://schemas.openxmlformats.org/officeDocument/2006/relationships/hyperlink" Target="http://www.mpce.mp.br/wp-content/uploads/2022/08/Contrato-031-2017.pdf" TargetMode="External"/><Relationship Id="rId5" Type="http://schemas.openxmlformats.org/officeDocument/2006/relationships/hyperlink" Target="http://www.mpce.mp.br/wp-content/uploads/2022/08/Contrato-029-2012.pdf" TargetMode="External"/><Relationship Id="rId61" Type="http://schemas.openxmlformats.org/officeDocument/2006/relationships/hyperlink" Target="http://www.mpce.mp.br/wp-content/uploads/2022/08/Contrato-084-2019.pdf" TargetMode="External"/><Relationship Id="rId19" Type="http://schemas.openxmlformats.org/officeDocument/2006/relationships/hyperlink" Target="http://www.mpce.mp.br/wp-content/uploads/2022/08/Contrato-008-2015-Promotorias-de-Russas-PGJ-X-LEDA-SCIPIAO.pdf" TargetMode="External"/><Relationship Id="rId14" Type="http://schemas.openxmlformats.org/officeDocument/2006/relationships/hyperlink" Target="http://www.mpce.mp.br/wp-content/uploads/2022/08/CONTRATO-026-2021.pdf" TargetMode="External"/><Relationship Id="rId22" Type="http://schemas.openxmlformats.org/officeDocument/2006/relationships/hyperlink" Target="http://www.mpce.mp.br/wp-content/uploads/2022/08/Contrato-002-2017.pdf" TargetMode="External"/><Relationship Id="rId27" Type="http://schemas.openxmlformats.org/officeDocument/2006/relationships/hyperlink" Target="http://www.mpce.mp.br/wp-content/uploads/2022/08/CONTRATO-039-2019.pdf" TargetMode="External"/><Relationship Id="rId30" Type="http://schemas.openxmlformats.org/officeDocument/2006/relationships/hyperlink" Target="http://www.mpce.mp.br/wp-content/uploads/2022/08/Contrato-013-2019.pdf" TargetMode="External"/><Relationship Id="rId35" Type="http://schemas.openxmlformats.org/officeDocument/2006/relationships/hyperlink" Target="http://www.mpce.mp.br/wp-content/uploads/2022/08/Contrato-028-2015-PGJ-X-GALGANI-Locacao-de-Imovel-PROCAP.pdf" TargetMode="External"/><Relationship Id="rId43" Type="http://schemas.openxmlformats.org/officeDocument/2006/relationships/hyperlink" Target="http://www.mpce.mp.br/wp-content/uploads/2022/08/CONTRATO-027-2021.pdf" TargetMode="External"/><Relationship Id="rId48" Type="http://schemas.openxmlformats.org/officeDocument/2006/relationships/hyperlink" Target="http://www.mpce.mp.br/wp-content/uploads/2022/08/Contrato-023-2020.pdf" TargetMode="External"/><Relationship Id="rId56" Type="http://schemas.openxmlformats.org/officeDocument/2006/relationships/hyperlink" Target="http://www.mpce.mp.br/wp-content/uploads/2022/08/CONTRATO-006-2017.pdf" TargetMode="External"/><Relationship Id="rId64" Type="http://schemas.openxmlformats.org/officeDocument/2006/relationships/hyperlink" Target="http://www.mpce.mp.br/wp-content/uploads/2022/08/Convenio-002-2019-SEINFRA.pdf" TargetMode="External"/><Relationship Id="rId69" Type="http://schemas.openxmlformats.org/officeDocument/2006/relationships/hyperlink" Target="http://www.mpce.mp.br/wp-content/uploads/2022/08/Contrato-036-2021.pdf" TargetMode="External"/><Relationship Id="rId8" Type="http://schemas.openxmlformats.org/officeDocument/2006/relationships/hyperlink" Target="http://www.mpce.mp.br/wp-content/uploads/2022/08/CONTRATO-009-2016-LOCACAO-CANINDE.pdf" TargetMode="External"/><Relationship Id="rId51" Type="http://schemas.openxmlformats.org/officeDocument/2006/relationships/hyperlink" Target="http://www.mpce.mp.br/wp-content/uploads/2022/08/CONTRATO-027-2021.pdf" TargetMode="External"/><Relationship Id="rId3" Type="http://schemas.openxmlformats.org/officeDocument/2006/relationships/hyperlink" Target="http://www.mpce.mp.br/wp-content/uploads/2022/08/Contrato-040-2018-FRANCISCO-EDMILSON-Loc.-PROM.-CRATEUS.pdf" TargetMode="External"/><Relationship Id="rId12" Type="http://schemas.openxmlformats.org/officeDocument/2006/relationships/hyperlink" Target="http://www.mpce.mp.br/wp-content/uploads/2022/08/CONTRATO-045-2021.pdf" TargetMode="External"/><Relationship Id="rId17" Type="http://schemas.openxmlformats.org/officeDocument/2006/relationships/hyperlink" Target="http://www.mpce.mp.br/wp-content/uploads/2022/08/CONTRATO-045-2021.pdf" TargetMode="External"/><Relationship Id="rId25" Type="http://schemas.openxmlformats.org/officeDocument/2006/relationships/hyperlink" Target="http://www.mpce.mp.br/wp-content/uploads/2022/08/Contrato-012-2017-Locacao-J.-NORTE.pdf" TargetMode="External"/><Relationship Id="rId33" Type="http://schemas.openxmlformats.org/officeDocument/2006/relationships/hyperlink" Target="http://www.mpce.mp.br/wp-content/uploads/2022/08/Contrato-014-2019.pdf" TargetMode="External"/><Relationship Id="rId38" Type="http://schemas.openxmlformats.org/officeDocument/2006/relationships/hyperlink" Target="http://www.mpce.mp.br/wp-content/uploads/2022/08/Contrato-026-2017.pdf" TargetMode="External"/><Relationship Id="rId46" Type="http://schemas.openxmlformats.org/officeDocument/2006/relationships/hyperlink" Target="http://www.mpce.mp.br/wp-content/uploads/2022/08/Contrato-084-2019.pdf" TargetMode="External"/><Relationship Id="rId59" Type="http://schemas.openxmlformats.org/officeDocument/2006/relationships/hyperlink" Target="http://www.mpce.mp.br/wp-content/uploads/2022/08/Convenio-002-2019-SEINFRA.pdf" TargetMode="External"/><Relationship Id="rId67" Type="http://schemas.openxmlformats.org/officeDocument/2006/relationships/hyperlink" Target="http://www.mpce.mp.br/wp-content/uploads/2022/08/Contrato-001-2015-.pdf" TargetMode="External"/><Relationship Id="rId20" Type="http://schemas.openxmlformats.org/officeDocument/2006/relationships/hyperlink" Target="http://www.mpce.mp.br/wp-content/uploads/2022/08/CONTRATO-045-2021.pdf" TargetMode="External"/><Relationship Id="rId41" Type="http://schemas.openxmlformats.org/officeDocument/2006/relationships/hyperlink" Target="http://www.mpce.mp.br/wp-content/uploads/2022/08/Contrato-061-2019.pdf" TargetMode="External"/><Relationship Id="rId54" Type="http://schemas.openxmlformats.org/officeDocument/2006/relationships/hyperlink" Target="http://www.mpce.mp.br/wp-content/uploads/2022/08/CONTRATO-006-2017.pdf" TargetMode="External"/><Relationship Id="rId62" Type="http://schemas.openxmlformats.org/officeDocument/2006/relationships/hyperlink" Target="http://www.mpce.mp.br/wp-content/uploads/2022/08/Contrato-035-2018-.pdf" TargetMode="External"/><Relationship Id="rId70" Type="http://schemas.openxmlformats.org/officeDocument/2006/relationships/printerSettings" Target="../printerSettings/printerSettings2.bin"/><Relationship Id="rId1" Type="http://schemas.openxmlformats.org/officeDocument/2006/relationships/hyperlink" Target="http://www.mpce.mp.br/wp-content/uploads/2022/08/CONTRATO-051-2019-PGJ-X-DIANA-PAULA-FONTENELE-DISPENSA-LOCACAO-VICOSA.pdf" TargetMode="External"/><Relationship Id="rId6" Type="http://schemas.openxmlformats.org/officeDocument/2006/relationships/hyperlink" Target="http://www.mpce.mp.br/wp-content/uploads/2022/08/Contrato-022-2013.pdf" TargetMode="External"/><Relationship Id="rId15" Type="http://schemas.openxmlformats.org/officeDocument/2006/relationships/hyperlink" Target="http://www.mpce.mp.br/wp-content/uploads/2022/08/CONTRATO-048-2019.pdf" TargetMode="External"/><Relationship Id="rId23" Type="http://schemas.openxmlformats.org/officeDocument/2006/relationships/hyperlink" Target="http://www.mpce.mp.br/wp-content/uploads/2022/08/Contrato-N&#176;-004.2020-1.pdf" TargetMode="External"/><Relationship Id="rId28" Type="http://schemas.openxmlformats.org/officeDocument/2006/relationships/hyperlink" Target="http://www.mpce.mp.br/wp-content/uploads/2022/08/CONTRATO-015-2019.pdf" TargetMode="External"/><Relationship Id="rId36" Type="http://schemas.openxmlformats.org/officeDocument/2006/relationships/hyperlink" Target="http://www.mpce.mp.br/wp-content/uploads/2022/08/Contrato-028-2015-PGJ-X-GALGANI-Locacao-de-Imovel-PROCAP.pdf" TargetMode="External"/><Relationship Id="rId49" Type="http://schemas.openxmlformats.org/officeDocument/2006/relationships/hyperlink" Target="http://www.mpce.mp.br/wp-content/uploads/2022/08/Contrato-063-2019.pdf" TargetMode="External"/><Relationship Id="rId57" Type="http://schemas.openxmlformats.org/officeDocument/2006/relationships/hyperlink" Target="http://www.mpce.mp.br/wp-content/uploads/2022/08/Contrato-001-2015-.pdf" TargetMode="External"/><Relationship Id="rId10" Type="http://schemas.openxmlformats.org/officeDocument/2006/relationships/hyperlink" Target="http://www.mpce.mp.br/wp-content/uploads/2022/08/Contrato-026-2020.pdf" TargetMode="External"/><Relationship Id="rId31" Type="http://schemas.openxmlformats.org/officeDocument/2006/relationships/hyperlink" Target="http://www.mpce.mp.br/wp-content/uploads/2022/08/CONTRATO-039-2019.pdf" TargetMode="External"/><Relationship Id="rId44" Type="http://schemas.openxmlformats.org/officeDocument/2006/relationships/hyperlink" Target="http://www.mpce.mp.br/wp-content/uploads/2022/08/Contrato-no-019-2014-CPL-PGJ-X-Eunice-Locacao-Imove-CAOPIJ.pdf" TargetMode="External"/><Relationship Id="rId52" Type="http://schemas.openxmlformats.org/officeDocument/2006/relationships/hyperlink" Target="http://www.mpce.mp.br/wp-content/uploads/2022/08/Contrato-034-2021.pdf" TargetMode="External"/><Relationship Id="rId60" Type="http://schemas.openxmlformats.org/officeDocument/2006/relationships/hyperlink" Target="http://www.mpce.mp.br/wp-content/uploads/2022/08/Contrato-085-2019.pdf" TargetMode="External"/><Relationship Id="rId65" Type="http://schemas.openxmlformats.org/officeDocument/2006/relationships/hyperlink" Target="http://www.mpce.mp.br/wp-content/uploads/2022/08/Contrato-006-2021.pdf" TargetMode="External"/><Relationship Id="rId4" Type="http://schemas.openxmlformats.org/officeDocument/2006/relationships/hyperlink" Target="http://www.mpce.mp.br/wp-content/uploads/2022/08/Contrato-no-037-2011-CPL-PGJ-x-Maria-Da-Cunha-Angelim.pdf" TargetMode="External"/><Relationship Id="rId9" Type="http://schemas.openxmlformats.org/officeDocument/2006/relationships/hyperlink" Target="http://www.mpce.mp.br/wp-content/uploads/2022/08/Contrato-008-2017.pdf" TargetMode="External"/><Relationship Id="rId13" Type="http://schemas.openxmlformats.org/officeDocument/2006/relationships/hyperlink" Target="http://www.mpce.mp.br/wp-content/uploads/2022/08/CONTRATO-025-2021.pdf" TargetMode="External"/><Relationship Id="rId18" Type="http://schemas.openxmlformats.org/officeDocument/2006/relationships/hyperlink" Target="http://www.mpce.mp.br/wp-content/uploads/2022/08/CONTRATO-045-2021.pdf" TargetMode="External"/><Relationship Id="rId39" Type="http://schemas.openxmlformats.org/officeDocument/2006/relationships/hyperlink" Target="http://www.mpce.mp.br/wp-content/uploads/2022/08/Contrato-074-2019.pdf" TargetMode="External"/><Relationship Id="rId34" Type="http://schemas.openxmlformats.org/officeDocument/2006/relationships/hyperlink" Target="http://www.mpce.mp.br/wp-content/uploads/2022/08/Contrato-013-2019.pdf" TargetMode="External"/><Relationship Id="rId50" Type="http://schemas.openxmlformats.org/officeDocument/2006/relationships/hyperlink" Target="http://www.mpce.mp.br/wp-content/uploads/2022/08/Contrato-085-2019.pdf" TargetMode="External"/><Relationship Id="rId55" Type="http://schemas.openxmlformats.org/officeDocument/2006/relationships/hyperlink" Target="http://www.mpce.mp.br/wp-content/uploads/2022/08/Contrato-053-2019.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mpce.mp.br/wp-content/uploads/2022/08/Contrato-023-2020-CORREIOS.pdf" TargetMode="External"/><Relationship Id="rId21" Type="http://schemas.openxmlformats.org/officeDocument/2006/relationships/hyperlink" Target="http://www.mpce.mp.br/wp-content/uploads/2022/08/Contrato-026-2017.pdf" TargetMode="External"/><Relationship Id="rId42" Type="http://schemas.openxmlformats.org/officeDocument/2006/relationships/hyperlink" Target="http://www.mpce.mp.br/wp-content/uploads/2022/08/CONTRATO-045-2021.pdf" TargetMode="External"/><Relationship Id="rId47" Type="http://schemas.openxmlformats.org/officeDocument/2006/relationships/hyperlink" Target="http://www.mpce.mp.br/wp-content/uploads/2022/08/CONTRATO-045-2021.pdf" TargetMode="External"/><Relationship Id="rId63" Type="http://schemas.openxmlformats.org/officeDocument/2006/relationships/hyperlink" Target="http://www.mpce.mp.br/wp-content/uploads/2022/08/CONTRATO-015-2019.pdf" TargetMode="External"/><Relationship Id="rId68" Type="http://schemas.openxmlformats.org/officeDocument/2006/relationships/hyperlink" Target="http://www.mpce.mp.br/wp-content/uploads/2022/08/Contrato-001-2003-ASDERT.pdf" TargetMode="External"/><Relationship Id="rId84" Type="http://schemas.openxmlformats.org/officeDocument/2006/relationships/hyperlink" Target="http://www.mpce.mp.br/wp-content/uploads/2022/08/Contrato-024-2019.pdf" TargetMode="External"/><Relationship Id="rId89" Type="http://schemas.openxmlformats.org/officeDocument/2006/relationships/hyperlink" Target="http://www.mpce.mp.br/wp-content/uploads/2022/08/Contrato-074-2019.pdf" TargetMode="External"/><Relationship Id="rId16" Type="http://schemas.openxmlformats.org/officeDocument/2006/relationships/hyperlink" Target="http://www.mpce.mp.br/wp-content/uploads/2022/08/Contrato-026-2020.pdf" TargetMode="External"/><Relationship Id="rId11" Type="http://schemas.openxmlformats.org/officeDocument/2006/relationships/hyperlink" Target="http://www.mpce.mp.br/wp-content/uploads/2022/08/CONTRATO-011.2019-PGJ-X-NOVO-CONCEITO-PE-No-001.2018-ARP-No-026.2018-LOT.-01-ITENS-0102.pdf" TargetMode="External"/><Relationship Id="rId32" Type="http://schemas.openxmlformats.org/officeDocument/2006/relationships/hyperlink" Target="http://www.mpce.mp.br/wp-content/uploads/2022/08/CONTRATO-051-2019-PGJ-X-DIANA-PAULA-FONTENELE-DISPENSA-LOCACAO-VICOSA.pdf" TargetMode="External"/><Relationship Id="rId37" Type="http://schemas.openxmlformats.org/officeDocument/2006/relationships/hyperlink" Target="http://www.mpce.mp.br/wp-content/uploads/2022/08/Contrato-022-2013.pdf" TargetMode="External"/><Relationship Id="rId53" Type="http://schemas.openxmlformats.org/officeDocument/2006/relationships/hyperlink" Target="http://www.mpce.mp.br/wp-content/uploads/2022/08/Contrato-002-2017.pdf" TargetMode="External"/><Relationship Id="rId58" Type="http://schemas.openxmlformats.org/officeDocument/2006/relationships/hyperlink" Target="http://www.mpce.mp.br/wp-content/uploads/2022/08/CONTRATO-039-2019.pdf" TargetMode="External"/><Relationship Id="rId74" Type="http://schemas.openxmlformats.org/officeDocument/2006/relationships/hyperlink" Target="http://www.mpce.mp.br/wp-content/uploads/2022/08/CONTRATO-027-2021.pdf" TargetMode="External"/><Relationship Id="rId79" Type="http://schemas.openxmlformats.org/officeDocument/2006/relationships/hyperlink" Target="http://www.mpce.mp.br/wp-content/uploads/2022/08/Contrato-023-2020.pdf" TargetMode="External"/><Relationship Id="rId102" Type="http://schemas.openxmlformats.org/officeDocument/2006/relationships/hyperlink" Target="http://www8.mpce.mp.br/Dispensa/092022000016696.pdf" TargetMode="External"/><Relationship Id="rId5" Type="http://schemas.openxmlformats.org/officeDocument/2006/relationships/hyperlink" Target="http://www.mpce.mp.br/wp-content/uploads/2022/08/CONTRATO-039-2019.pdf" TargetMode="External"/><Relationship Id="rId90" Type="http://schemas.openxmlformats.org/officeDocument/2006/relationships/hyperlink" Target="http://www.mpce.mp.br/wp-content/uploads/2022/08/Convenio-002-2019-SEINFRA.pdf" TargetMode="External"/><Relationship Id="rId95" Type="http://schemas.openxmlformats.org/officeDocument/2006/relationships/hyperlink" Target="http://www.mpce.mp.br/wp-content/uploads/2022/08/Convenio-002-2019-SEINFRA.pdf" TargetMode="External"/><Relationship Id="rId22" Type="http://schemas.openxmlformats.org/officeDocument/2006/relationships/hyperlink" Target="http://www.mpce.mp.br/wp-content/uploads/2022/08/Contrato-074-2019.pdf" TargetMode="External"/><Relationship Id="rId27" Type="http://schemas.openxmlformats.org/officeDocument/2006/relationships/hyperlink" Target="http://www.mpce.mp.br/wp-content/uploads/2022/08/Contrato-013-2019.pdf" TargetMode="External"/><Relationship Id="rId43" Type="http://schemas.openxmlformats.org/officeDocument/2006/relationships/hyperlink" Target="http://www.mpce.mp.br/wp-content/uploads/2022/08/CONTRATO-045-2021.pdf" TargetMode="External"/><Relationship Id="rId48" Type="http://schemas.openxmlformats.org/officeDocument/2006/relationships/hyperlink" Target="http://www.mpce.mp.br/wp-content/uploads/2022/08/CONTRATO-045-2021.pdf" TargetMode="External"/><Relationship Id="rId64" Type="http://schemas.openxmlformats.org/officeDocument/2006/relationships/hyperlink" Target="http://www.mpce.mp.br/wp-content/uploads/2022/08/Contrato-014-2019.pdf" TargetMode="External"/><Relationship Id="rId69" Type="http://schemas.openxmlformats.org/officeDocument/2006/relationships/hyperlink" Target="http://www.mpce.mp.br/wp-content/uploads/2022/08/Contrato-026-2017.pdf" TargetMode="External"/><Relationship Id="rId80" Type="http://schemas.openxmlformats.org/officeDocument/2006/relationships/hyperlink" Target="http://www.mpce.mp.br/wp-content/uploads/2022/08/Contrato-063-2019.pdf" TargetMode="External"/><Relationship Id="rId85" Type="http://schemas.openxmlformats.org/officeDocument/2006/relationships/hyperlink" Target="http://www.mpce.mp.br/wp-content/uploads/2022/08/CONTRATO-006-2017.pdf" TargetMode="External"/><Relationship Id="rId12" Type="http://schemas.openxmlformats.org/officeDocument/2006/relationships/hyperlink" Target="http://www.mpce.mp.br/wp-content/uploads/2022/08/Contrato-002-2017.pdf" TargetMode="External"/><Relationship Id="rId17" Type="http://schemas.openxmlformats.org/officeDocument/2006/relationships/hyperlink" Target="http://www.mpce.mp.br/wp-content/uploads/2022/08/Contrato-034-2021.pdf" TargetMode="External"/><Relationship Id="rId25" Type="http://schemas.openxmlformats.org/officeDocument/2006/relationships/hyperlink" Target="http://www.mpce.mp.br/wp-content/uploads/2022/08/Contrato-061-2019.pdf" TargetMode="External"/><Relationship Id="rId33" Type="http://schemas.openxmlformats.org/officeDocument/2006/relationships/hyperlink" Target="http://www.mpce.mp.br/wp-content/uploads/2022/08/Contrato-043-2013.pdf" TargetMode="External"/><Relationship Id="rId38" Type="http://schemas.openxmlformats.org/officeDocument/2006/relationships/hyperlink" Target="http://www.mpce.mp.br/wp-content/uploads/2022/08/Contrato-022-2010.pdf" TargetMode="External"/><Relationship Id="rId46" Type="http://schemas.openxmlformats.org/officeDocument/2006/relationships/hyperlink" Target="http://www.mpce.mp.br/wp-content/uploads/2022/08/CONTRATO-048-2019.pdf" TargetMode="External"/><Relationship Id="rId59" Type="http://schemas.openxmlformats.org/officeDocument/2006/relationships/hyperlink" Target="http://www.mpce.mp.br/wp-content/uploads/2022/08/CONTRATO-015-2019.pdf" TargetMode="External"/><Relationship Id="rId67" Type="http://schemas.openxmlformats.org/officeDocument/2006/relationships/hyperlink" Target="http://www.mpce.mp.br/wp-content/uploads/2022/08/Contrato-028-2015-PGJ-X-GALGANI-Locacao-de-Imovel-PROCAP.pdf" TargetMode="External"/><Relationship Id="rId103" Type="http://schemas.openxmlformats.org/officeDocument/2006/relationships/printerSettings" Target="../printerSettings/printerSettings3.bin"/><Relationship Id="rId20" Type="http://schemas.openxmlformats.org/officeDocument/2006/relationships/hyperlink" Target="http://www.mpce.mp.br/wp-content/uploads/2022/08/CONTRATO-026-2021.pdf" TargetMode="External"/><Relationship Id="rId41" Type="http://schemas.openxmlformats.org/officeDocument/2006/relationships/hyperlink" Target="http://www.mpce.mp.br/wp-content/uploads/2022/08/Contrato-026-2020.pdf" TargetMode="External"/><Relationship Id="rId54" Type="http://schemas.openxmlformats.org/officeDocument/2006/relationships/hyperlink" Target="http://www.mpce.mp.br/wp-content/uploads/2022/08/Contrato-N&#176;-004.2020-1.pdf" TargetMode="External"/><Relationship Id="rId62" Type="http://schemas.openxmlformats.org/officeDocument/2006/relationships/hyperlink" Target="http://www.mpce.mp.br/wp-content/uploads/2022/08/CONTRATO-039-2019.pdf" TargetMode="External"/><Relationship Id="rId70" Type="http://schemas.openxmlformats.org/officeDocument/2006/relationships/hyperlink" Target="http://www.mpce.mp.br/wp-content/uploads/2022/08/Contrato-074-2019.pdf" TargetMode="External"/><Relationship Id="rId75" Type="http://schemas.openxmlformats.org/officeDocument/2006/relationships/hyperlink" Target="http://www.mpce.mp.br/wp-content/uploads/2022/08/Contrato-no-019-2014-CPL-PGJ-X-Eunice-Locacao-Imove-CAOPIJ.pdf" TargetMode="External"/><Relationship Id="rId83" Type="http://schemas.openxmlformats.org/officeDocument/2006/relationships/hyperlink" Target="http://www.mpce.mp.br/wp-content/uploads/2022/08/Contrato-034-2021.pdf" TargetMode="External"/><Relationship Id="rId88" Type="http://schemas.openxmlformats.org/officeDocument/2006/relationships/hyperlink" Target="http://www.mpce.mp.br/wp-content/uploads/2022/08/Contrato-001-2015-.pdf" TargetMode="External"/><Relationship Id="rId91" Type="http://schemas.openxmlformats.org/officeDocument/2006/relationships/hyperlink" Target="http://www.mpce.mp.br/wp-content/uploads/2022/08/Contrato-085-2019.pdf" TargetMode="External"/><Relationship Id="rId96" Type="http://schemas.openxmlformats.org/officeDocument/2006/relationships/hyperlink" Target="http://www.mpce.mp.br/wp-content/uploads/2022/08/Contrato-006-2021.pdf" TargetMode="External"/><Relationship Id="rId1" Type="http://schemas.openxmlformats.org/officeDocument/2006/relationships/hyperlink" Target="http://www.mpce.mp.br/wp-content/uploads/2022/08/CONTRATO-006-2017.pdf" TargetMode="External"/><Relationship Id="rId6" Type="http://schemas.openxmlformats.org/officeDocument/2006/relationships/hyperlink" Target="http://www.mpce.mp.br/wp-content/uploads/2022/08/Contrato-014-2019.pdf" TargetMode="External"/><Relationship Id="rId15" Type="http://schemas.openxmlformats.org/officeDocument/2006/relationships/hyperlink" Target="http://www.mpce.mp.br/wp-content/uploads/2022/08/Contrato-084-2019.pdf" TargetMode="External"/><Relationship Id="rId23" Type="http://schemas.openxmlformats.org/officeDocument/2006/relationships/hyperlink" Target="http://www.mpce.mp.br/wp-content/uploads/2022/08/CONTRATO-051-2019-PGJ-X-DIANA-PAULA-FONTENELE-DISPENSA-LOCACAO-VICOSA.pdf" TargetMode="External"/><Relationship Id="rId28" Type="http://schemas.openxmlformats.org/officeDocument/2006/relationships/hyperlink" Target="http://www.mpce.mp.br/wp-content/uploads/2022/08/Contrato-013-2019.pdf" TargetMode="External"/><Relationship Id="rId36" Type="http://schemas.openxmlformats.org/officeDocument/2006/relationships/hyperlink" Target="http://www.mpce.mp.br/wp-content/uploads/2022/08/Contrato-029-2012.pdf" TargetMode="External"/><Relationship Id="rId49" Type="http://schemas.openxmlformats.org/officeDocument/2006/relationships/hyperlink" Target="http://www.mpce.mp.br/wp-content/uploads/2022/08/CONTRATO-045-2021.pdf" TargetMode="External"/><Relationship Id="rId57" Type="http://schemas.openxmlformats.org/officeDocument/2006/relationships/hyperlink" Target="http://www.mpce.mp.br/wp-content/uploads/2022/08/Contrato-012-2017-Locacao-J.-NORTE.pdf" TargetMode="External"/><Relationship Id="rId10" Type="http://schemas.openxmlformats.org/officeDocument/2006/relationships/hyperlink" Target="http://www.mpce.mp.br/wp-content/uploads/2022/08/Contrato-006-2021.pdf" TargetMode="External"/><Relationship Id="rId31" Type="http://schemas.openxmlformats.org/officeDocument/2006/relationships/hyperlink" Target="http://www.mpce.mp.br/wp-content/uploads/2022/08/Contrato-053-2019.pdf" TargetMode="External"/><Relationship Id="rId44" Type="http://schemas.openxmlformats.org/officeDocument/2006/relationships/hyperlink" Target="http://www.mpce.mp.br/wp-content/uploads/2022/08/CONTRATO-025-2021.pdf" TargetMode="External"/><Relationship Id="rId52" Type="http://schemas.openxmlformats.org/officeDocument/2006/relationships/hyperlink" Target="http://www.mpce.mp.br/wp-content/uploads/2022/08/Contrato-004-2013.pdf" TargetMode="External"/><Relationship Id="rId60" Type="http://schemas.openxmlformats.org/officeDocument/2006/relationships/hyperlink" Target="http://www.mpce.mp.br/wp-content/uploads/2022/08/Contrato-014-2019.pdf" TargetMode="External"/><Relationship Id="rId65" Type="http://schemas.openxmlformats.org/officeDocument/2006/relationships/hyperlink" Target="http://www.mpce.mp.br/wp-content/uploads/2022/08/Contrato-013-2019.pdf" TargetMode="External"/><Relationship Id="rId73" Type="http://schemas.openxmlformats.org/officeDocument/2006/relationships/hyperlink" Target="http://www.mpce.mp.br/wp-content/uploads/2022/08/Contrato-no-039-2013-CPL-PGJ-X-Promotoria-Cascavel.pdf" TargetMode="External"/><Relationship Id="rId78" Type="http://schemas.openxmlformats.org/officeDocument/2006/relationships/hyperlink" Target="http://www.mpce.mp.br/wp-content/uploads/2022/08/CONTRATO-035-2021.pdf" TargetMode="External"/><Relationship Id="rId81" Type="http://schemas.openxmlformats.org/officeDocument/2006/relationships/hyperlink" Target="http://www.mpce.mp.br/wp-content/uploads/2022/08/Contrato-085-2019.pdf" TargetMode="External"/><Relationship Id="rId86" Type="http://schemas.openxmlformats.org/officeDocument/2006/relationships/hyperlink" Target="http://www.mpce.mp.br/wp-content/uploads/2022/08/Contrato-053-2019.pdf" TargetMode="External"/><Relationship Id="rId94" Type="http://schemas.openxmlformats.org/officeDocument/2006/relationships/hyperlink" Target="http://www.mpce.mp.br/wp-content/uploads/2022/08/Convenio-002-2019-SEINFRA.pdf" TargetMode="External"/><Relationship Id="rId99" Type="http://schemas.openxmlformats.org/officeDocument/2006/relationships/hyperlink" Target="http://www.mpce.mp.br/wp-content/uploads/2022/08/Contrato-029-2015-.pdf" TargetMode="External"/><Relationship Id="rId101" Type="http://schemas.openxmlformats.org/officeDocument/2006/relationships/hyperlink" Target="http://www8.mpce.mp.br/inexigibilidade/092022000085394.pdf" TargetMode="External"/><Relationship Id="rId4" Type="http://schemas.openxmlformats.org/officeDocument/2006/relationships/hyperlink" Target="http://www.mpce.mp.br/wp-content/uploads/2022/08/CONTRATO-039-2019.pdf" TargetMode="External"/><Relationship Id="rId9" Type="http://schemas.openxmlformats.org/officeDocument/2006/relationships/hyperlink" Target="http://www.mpce.mp.br/wp-content/uploads/2022/08/Contrato-no-019-2014-CPL-PGJ-X-Eunice-Locacao-Imove-CAOPIJ-2.pdf" TargetMode="External"/><Relationship Id="rId13" Type="http://schemas.openxmlformats.org/officeDocument/2006/relationships/hyperlink" Target="http://www.mpce.mp.br/wp-content/uploads/2022/08/Contrato-031-2017.pdf" TargetMode="External"/><Relationship Id="rId18" Type="http://schemas.openxmlformats.org/officeDocument/2006/relationships/hyperlink" Target="http://www.mpce.mp.br/wp-content/uploads/2022/08/CONTRATO-025-2021.pdf" TargetMode="External"/><Relationship Id="rId39" Type="http://schemas.openxmlformats.org/officeDocument/2006/relationships/hyperlink" Target="http://www.mpce.mp.br/wp-content/uploads/2022/08/CONTRATO-009-2016-LOCACAO-CANINDE.pdf" TargetMode="External"/><Relationship Id="rId34" Type="http://schemas.openxmlformats.org/officeDocument/2006/relationships/hyperlink" Target="http://www.mpce.mp.br/wp-content/uploads/2022/08/Contrato-040-2018-FRANCISCO-EDMILSON-Loc.-PROM.-CRATEUS.pdf" TargetMode="External"/><Relationship Id="rId50" Type="http://schemas.openxmlformats.org/officeDocument/2006/relationships/hyperlink" Target="http://www.mpce.mp.br/wp-content/uploads/2022/08/Contrato-008-2015-Promotorias-de-Russas-PGJ-X-LEDA-SCIPIAO.pdf" TargetMode="External"/><Relationship Id="rId55" Type="http://schemas.openxmlformats.org/officeDocument/2006/relationships/hyperlink" Target="http://www.mpce.mp.br/wp-content/uploads/2022/08/Contrato-020-2017.pdf" TargetMode="External"/><Relationship Id="rId76" Type="http://schemas.openxmlformats.org/officeDocument/2006/relationships/hyperlink" Target="http://www.mpce.mp.br/wp-content/uploads/2022/08/CONTRATO-048-2019.pdf" TargetMode="External"/><Relationship Id="rId97" Type="http://schemas.openxmlformats.org/officeDocument/2006/relationships/hyperlink" Target="http://www.mpce.mp.br/wp-content/uploads/2022/08/Contrato-031-2017.pdf" TargetMode="External"/><Relationship Id="rId104" Type="http://schemas.openxmlformats.org/officeDocument/2006/relationships/drawing" Target="../drawings/drawing3.xml"/><Relationship Id="rId7" Type="http://schemas.openxmlformats.org/officeDocument/2006/relationships/hyperlink" Target="http://www.mpce.mp.br/wp-content/uploads/2022/08/CONTRATO-015-2019.pdf" TargetMode="External"/><Relationship Id="rId71" Type="http://schemas.openxmlformats.org/officeDocument/2006/relationships/hyperlink" Target="http://www.mpce.mp.br/wp-content/uploads/2022/08/Contrato-063-2019.pdf" TargetMode="External"/><Relationship Id="rId92" Type="http://schemas.openxmlformats.org/officeDocument/2006/relationships/hyperlink" Target="http://www.mpce.mp.br/wp-content/uploads/2022/08/Contrato-084-2019.pdf" TargetMode="External"/><Relationship Id="rId2" Type="http://schemas.openxmlformats.org/officeDocument/2006/relationships/hyperlink" Target="http://www.mpce.mp.br/wp-content/uploads/2022/08/Contrato-084-2019.pdf" TargetMode="External"/><Relationship Id="rId29" Type="http://schemas.openxmlformats.org/officeDocument/2006/relationships/hyperlink" Target="http://www.mpce.mp.br/wp-content/uploads/2022/08/Contrato-084-2019.pdf" TargetMode="External"/><Relationship Id="rId24" Type="http://schemas.openxmlformats.org/officeDocument/2006/relationships/hyperlink" Target="http://www.mpce.mp.br/wp-content/uploads/2022/08/Contrato-085-2019.pdf" TargetMode="External"/><Relationship Id="rId40" Type="http://schemas.openxmlformats.org/officeDocument/2006/relationships/hyperlink" Target="http://www.mpce.mp.br/wp-content/uploads/2022/08/Contrato-008-2017.pdf" TargetMode="External"/><Relationship Id="rId45" Type="http://schemas.openxmlformats.org/officeDocument/2006/relationships/hyperlink" Target="http://www.mpce.mp.br/wp-content/uploads/2022/08/CONTRATO-026-2021.pdf" TargetMode="External"/><Relationship Id="rId66" Type="http://schemas.openxmlformats.org/officeDocument/2006/relationships/hyperlink" Target="http://www.mpce.mp.br/wp-content/uploads/2022/08/Contrato-028-2015-PGJ-X-GALGANI-Locacao-de-Imovel-PROCAP.pdf" TargetMode="External"/><Relationship Id="rId87" Type="http://schemas.openxmlformats.org/officeDocument/2006/relationships/hyperlink" Target="http://www.mpce.mp.br/wp-content/uploads/2022/08/CONTRATO-006-2017.pdf" TargetMode="External"/><Relationship Id="rId61" Type="http://schemas.openxmlformats.org/officeDocument/2006/relationships/hyperlink" Target="http://www.mpce.mp.br/wp-content/uploads/2022/08/Contrato-013-2019.pdf" TargetMode="External"/><Relationship Id="rId82" Type="http://schemas.openxmlformats.org/officeDocument/2006/relationships/hyperlink" Target="http://www.mpce.mp.br/wp-content/uploads/2022/08/CONTRATO-027-2021.pdf" TargetMode="External"/><Relationship Id="rId19" Type="http://schemas.openxmlformats.org/officeDocument/2006/relationships/hyperlink" Target="http://www.mpce.mp.br/wp-content/uploads/2022/08/CONTRATO-035-2021.pdf" TargetMode="External"/><Relationship Id="rId14" Type="http://schemas.openxmlformats.org/officeDocument/2006/relationships/hyperlink" Target="http://www.mpce.mp.br/wp-content/uploads/2022/08/Contrato-004-2013.pdf" TargetMode="External"/><Relationship Id="rId30" Type="http://schemas.openxmlformats.org/officeDocument/2006/relationships/hyperlink" Target="http://www.mpce.mp.br/wp-content/uploads/2022/08/Contrato-035-2018-.pdf" TargetMode="External"/><Relationship Id="rId35" Type="http://schemas.openxmlformats.org/officeDocument/2006/relationships/hyperlink" Target="http://www.mpce.mp.br/wp-content/uploads/2022/08/Contrato-no-037-2011-CPL-PGJ-x-Maria-Da-Cunha-Angelim.pdf" TargetMode="External"/><Relationship Id="rId56" Type="http://schemas.openxmlformats.org/officeDocument/2006/relationships/hyperlink" Target="http://www.mpce.mp.br/wp-content/uploads/2022/08/Contrato-012-2017-Locacao-J.-NORTE.pdf" TargetMode="External"/><Relationship Id="rId77" Type="http://schemas.openxmlformats.org/officeDocument/2006/relationships/hyperlink" Target="http://www.mpce.mp.br/wp-content/uploads/2022/08/Contrato-084-2019.pdf" TargetMode="External"/><Relationship Id="rId100" Type="http://schemas.openxmlformats.org/officeDocument/2006/relationships/hyperlink" Target="http://www.mpce.mp.br/wp-content/uploads/2022/08/Contrato-036-2021.pdf" TargetMode="External"/><Relationship Id="rId8" Type="http://schemas.openxmlformats.org/officeDocument/2006/relationships/hyperlink" Target="http://www.mpce.mp.br/wp-content/uploads/2022/08/CONTRATO-015-2019.pdf" TargetMode="External"/><Relationship Id="rId51" Type="http://schemas.openxmlformats.org/officeDocument/2006/relationships/hyperlink" Target="http://www.mpce.mp.br/wp-content/uploads/2022/08/CONTRATO-045-2021.pdf" TargetMode="External"/><Relationship Id="rId72" Type="http://schemas.openxmlformats.org/officeDocument/2006/relationships/hyperlink" Target="http://www.mpce.mp.br/wp-content/uploads/2022/08/Contrato-061-2019.pdf" TargetMode="External"/><Relationship Id="rId93" Type="http://schemas.openxmlformats.org/officeDocument/2006/relationships/hyperlink" Target="http://www.mpce.mp.br/wp-content/uploads/2022/08/Contrato-035-2018-.pdf" TargetMode="External"/><Relationship Id="rId98" Type="http://schemas.openxmlformats.org/officeDocument/2006/relationships/hyperlink" Target="http://www.mpce.mp.br/wp-content/uploads/2022/08/Contrato-001-2015-.pdf" TargetMode="External"/><Relationship Id="rId3" Type="http://schemas.openxmlformats.org/officeDocument/2006/relationships/hyperlink" Target="http://www.mpce.mp.br/wp-content/uploads/2022/08/Contrato-084-2019.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8.mpce.mp.br/Dispensa/092022000016696.pdf" TargetMode="External"/><Relationship Id="rId21" Type="http://schemas.openxmlformats.org/officeDocument/2006/relationships/hyperlink" Target="http://www.mpce.mp.br/wp-content/uploads/2022/08/Contrato-014-2019.pdf" TargetMode="External"/><Relationship Id="rId42" Type="http://schemas.openxmlformats.org/officeDocument/2006/relationships/hyperlink" Target="http://www.mpce.mp.br/wp-content/uploads/2022/08/Contrato-013-2019.pdf" TargetMode="External"/><Relationship Id="rId47" Type="http://schemas.openxmlformats.org/officeDocument/2006/relationships/hyperlink" Target="http://www.mpce.mp.br/wp-content/uploads/2022/08/CONTRATO-051-2019-PGJ-X-DIANA-PAULA-FONTENELE-DISPENSA-LOCACAO-VICOSA.pdf" TargetMode="External"/><Relationship Id="rId63" Type="http://schemas.openxmlformats.org/officeDocument/2006/relationships/hyperlink" Target="http://www.mpce.mp.br/wp-content/uploads/2022/08/CONTRATO-045-2021.pdf" TargetMode="External"/><Relationship Id="rId68" Type="http://schemas.openxmlformats.org/officeDocument/2006/relationships/hyperlink" Target="http://www.mpce.mp.br/wp-content/uploads/2022/08/Contrato-002-2017.pdf" TargetMode="External"/><Relationship Id="rId84" Type="http://schemas.openxmlformats.org/officeDocument/2006/relationships/hyperlink" Target="http://www.mpce.mp.br/wp-content/uploads/2022/08/Contrato-026-2017.pdf" TargetMode="External"/><Relationship Id="rId89" Type="http://schemas.openxmlformats.org/officeDocument/2006/relationships/hyperlink" Target="http://www.mpce.mp.br/wp-content/uploads/2022/08/CONTRATO-027-2021.pdf" TargetMode="External"/><Relationship Id="rId112" Type="http://schemas.openxmlformats.org/officeDocument/2006/relationships/hyperlink" Target="http://www.mpce.mp.br/wp-content/uploads/2022/08/Contrato-031-2017.pdf" TargetMode="External"/><Relationship Id="rId16" Type="http://schemas.openxmlformats.org/officeDocument/2006/relationships/hyperlink" Target="http://www.mpce.mp.br/wp-content/uploads/2022/08/CONTRATO-006-2017.pdf" TargetMode="External"/><Relationship Id="rId107" Type="http://schemas.openxmlformats.org/officeDocument/2006/relationships/hyperlink" Target="http://www.mpce.mp.br/wp-content/uploads/2022/08/Contrato-084-2019.pdf" TargetMode="External"/><Relationship Id="rId11" Type="http://schemas.openxmlformats.org/officeDocument/2006/relationships/hyperlink" Target="http://www.mpce.mp.br/wp-content/uploads/2022/08/Contrato-014-2019.pdf" TargetMode="External"/><Relationship Id="rId32" Type="http://schemas.openxmlformats.org/officeDocument/2006/relationships/hyperlink" Target="http://www.mpce.mp.br/wp-content/uploads/2022/08/Contrato-034-2021.pdf" TargetMode="External"/><Relationship Id="rId37" Type="http://schemas.openxmlformats.org/officeDocument/2006/relationships/hyperlink" Target="http://www.mpce.mp.br/wp-content/uploads/2022/08/Contrato-074-2019.pdf" TargetMode="External"/><Relationship Id="rId53" Type="http://schemas.openxmlformats.org/officeDocument/2006/relationships/hyperlink" Target="http://www.mpce.mp.br/wp-content/uploads/2022/08/Contrato-022-2010.pdf" TargetMode="External"/><Relationship Id="rId58" Type="http://schemas.openxmlformats.org/officeDocument/2006/relationships/hyperlink" Target="http://www.mpce.mp.br/wp-content/uploads/2022/08/CONTRATO-045-2021.pdf" TargetMode="External"/><Relationship Id="rId74" Type="http://schemas.openxmlformats.org/officeDocument/2006/relationships/hyperlink" Target="http://www.mpce.mp.br/wp-content/uploads/2022/08/CONTRATO-015-2019.pdf" TargetMode="External"/><Relationship Id="rId79" Type="http://schemas.openxmlformats.org/officeDocument/2006/relationships/hyperlink" Target="http://www.mpce.mp.br/wp-content/uploads/2022/08/Contrato-014-2019.pdf" TargetMode="External"/><Relationship Id="rId102" Type="http://schemas.openxmlformats.org/officeDocument/2006/relationships/hyperlink" Target="http://www.mpce.mp.br/wp-content/uploads/2022/08/CONTRATO-006-2017.pdf" TargetMode="External"/><Relationship Id="rId123" Type="http://schemas.openxmlformats.org/officeDocument/2006/relationships/hyperlink" Target="http://www.mpce.mp.br/wp-content/uploads/2022/08/CONTRATO-025-2021.pdf" TargetMode="External"/><Relationship Id="rId128" Type="http://schemas.openxmlformats.org/officeDocument/2006/relationships/printerSettings" Target="../printerSettings/printerSettings4.bin"/><Relationship Id="rId5" Type="http://schemas.openxmlformats.org/officeDocument/2006/relationships/hyperlink" Target="http://www.mpce.mp.br/wp-content/uploads/2022/08/Contrato-084-2019.pdf" TargetMode="External"/><Relationship Id="rId90" Type="http://schemas.openxmlformats.org/officeDocument/2006/relationships/hyperlink" Target="http://www.mpce.mp.br/wp-content/uploads/2022/08/Contrato-no-019-2014-CPL-PGJ-X-Eunice-Locacao-Imove-CAOPIJ.pdf" TargetMode="External"/><Relationship Id="rId95" Type="http://schemas.openxmlformats.org/officeDocument/2006/relationships/hyperlink" Target="http://www.mpce.mp.br/wp-content/uploads/2022/08/Contrato-063-2019.pdf" TargetMode="External"/><Relationship Id="rId22" Type="http://schemas.openxmlformats.org/officeDocument/2006/relationships/hyperlink" Target="http://www.mpce.mp.br/wp-content/uploads/2022/08/CONTRATO-015-2019.pdf" TargetMode="External"/><Relationship Id="rId27" Type="http://schemas.openxmlformats.org/officeDocument/2006/relationships/hyperlink" Target="http://www.mpce.mp.br/wp-content/uploads/2022/08/Contrato-002-2017.pdf" TargetMode="External"/><Relationship Id="rId43" Type="http://schemas.openxmlformats.org/officeDocument/2006/relationships/hyperlink" Target="http://www.mpce.mp.br/wp-content/uploads/2022/08/Contrato-013-2019.pdf" TargetMode="External"/><Relationship Id="rId48" Type="http://schemas.openxmlformats.org/officeDocument/2006/relationships/hyperlink" Target="http://www.mpce.mp.br/wp-content/uploads/2022/08/Contrato-043-2013.pdf" TargetMode="External"/><Relationship Id="rId64" Type="http://schemas.openxmlformats.org/officeDocument/2006/relationships/hyperlink" Target="http://www.mpce.mp.br/wp-content/uploads/2022/08/CONTRATO-045-2021.pdf" TargetMode="External"/><Relationship Id="rId69" Type="http://schemas.openxmlformats.org/officeDocument/2006/relationships/hyperlink" Target="http://www.mpce.mp.br/wp-content/uploads/2022/08/Contrato-N&#176;-004.2020-1.pdf" TargetMode="External"/><Relationship Id="rId113" Type="http://schemas.openxmlformats.org/officeDocument/2006/relationships/hyperlink" Target="http://www.mpce.mp.br/wp-content/uploads/2022/08/Contrato-001-2015-.pdf" TargetMode="External"/><Relationship Id="rId118" Type="http://schemas.openxmlformats.org/officeDocument/2006/relationships/hyperlink" Target="http://www.mpce.mp.br/wp-content/uploads/2022/08/CONTRATO-006-2017.pdf" TargetMode="External"/><Relationship Id="rId80" Type="http://schemas.openxmlformats.org/officeDocument/2006/relationships/hyperlink" Target="http://www.mpce.mp.br/wp-content/uploads/2022/08/Contrato-013-2019.pdf" TargetMode="External"/><Relationship Id="rId85" Type="http://schemas.openxmlformats.org/officeDocument/2006/relationships/hyperlink" Target="http://www.mpce.mp.br/wp-content/uploads/2022/08/Contrato-074-2019.pdf" TargetMode="External"/><Relationship Id="rId12" Type="http://schemas.openxmlformats.org/officeDocument/2006/relationships/hyperlink" Target="http://www.mpce.mp.br/wp-content/uploads/2022/08/Contrato-013-2019.pdf" TargetMode="External"/><Relationship Id="rId17" Type="http://schemas.openxmlformats.org/officeDocument/2006/relationships/hyperlink" Target="http://www.mpce.mp.br/wp-content/uploads/2022/08/Contrato-084-2019.pdf" TargetMode="External"/><Relationship Id="rId33" Type="http://schemas.openxmlformats.org/officeDocument/2006/relationships/hyperlink" Target="http://www.mpce.mp.br/wp-content/uploads/2022/08/CONTRATO-025-2021.pdf" TargetMode="External"/><Relationship Id="rId38" Type="http://schemas.openxmlformats.org/officeDocument/2006/relationships/hyperlink" Target="http://www.mpce.mp.br/wp-content/uploads/2022/08/CONTRATO-051-2019-PGJ-X-DIANA-PAULA-FONTENELE-DISPENSA-LOCACAO-VICOSA.pdf" TargetMode="External"/><Relationship Id="rId59" Type="http://schemas.openxmlformats.org/officeDocument/2006/relationships/hyperlink" Target="http://www.mpce.mp.br/wp-content/uploads/2022/08/CONTRATO-025-2021.pdf" TargetMode="External"/><Relationship Id="rId103" Type="http://schemas.openxmlformats.org/officeDocument/2006/relationships/hyperlink" Target="http://www.mpce.mp.br/wp-content/uploads/2022/08/Contrato-001-2015-.pdf" TargetMode="External"/><Relationship Id="rId108" Type="http://schemas.openxmlformats.org/officeDocument/2006/relationships/hyperlink" Target="http://www.mpce.mp.br/wp-content/uploads/2022/08/Contrato-035-2018-.pdf" TargetMode="External"/><Relationship Id="rId124" Type="http://schemas.openxmlformats.org/officeDocument/2006/relationships/hyperlink" Target="http://www.mpce.mp.br/wp-content/uploads/2022/08/Contrato-085-2019.pdf" TargetMode="External"/><Relationship Id="rId129" Type="http://schemas.openxmlformats.org/officeDocument/2006/relationships/drawing" Target="../drawings/drawing4.xml"/><Relationship Id="rId54" Type="http://schemas.openxmlformats.org/officeDocument/2006/relationships/hyperlink" Target="http://www.mpce.mp.br/wp-content/uploads/2022/08/CONTRATO-009-2016-LOCACAO-CANINDE.pdf" TargetMode="External"/><Relationship Id="rId70" Type="http://schemas.openxmlformats.org/officeDocument/2006/relationships/hyperlink" Target="http://www.mpce.mp.br/wp-content/uploads/2022/08/Contrato-020-2017.pdf" TargetMode="External"/><Relationship Id="rId75" Type="http://schemas.openxmlformats.org/officeDocument/2006/relationships/hyperlink" Target="http://www.mpce.mp.br/wp-content/uploads/2022/08/Contrato-014-2019.pdf" TargetMode="External"/><Relationship Id="rId91" Type="http://schemas.openxmlformats.org/officeDocument/2006/relationships/hyperlink" Target="http://www.mpce.mp.br/wp-content/uploads/2022/08/CONTRATO-048-2019.pdf" TargetMode="External"/><Relationship Id="rId96" Type="http://schemas.openxmlformats.org/officeDocument/2006/relationships/hyperlink" Target="http://www.mpce.mp.br/wp-content/uploads/2022/08/Contrato-085-2019.pdf" TargetMode="External"/><Relationship Id="rId1" Type="http://schemas.openxmlformats.org/officeDocument/2006/relationships/hyperlink" Target="http://www.mpce.mp.br/wp-content/uploads/2022/08/Contrato-012-2017-Locacao-J.-NORTE.pdf" TargetMode="External"/><Relationship Id="rId6" Type="http://schemas.openxmlformats.org/officeDocument/2006/relationships/hyperlink" Target="http://www.mpce.mp.br/wp-content/uploads/2022/08/Contrato-019-2014.pdf" TargetMode="External"/><Relationship Id="rId23" Type="http://schemas.openxmlformats.org/officeDocument/2006/relationships/hyperlink" Target="http://www.mpce.mp.br/wp-content/uploads/2022/08/CONTRATO-015-2019.pdf" TargetMode="External"/><Relationship Id="rId28" Type="http://schemas.openxmlformats.org/officeDocument/2006/relationships/hyperlink" Target="http://www.mpce.mp.br/wp-content/uploads/2022/08/Contrato-031-2017.pdf" TargetMode="External"/><Relationship Id="rId49" Type="http://schemas.openxmlformats.org/officeDocument/2006/relationships/hyperlink" Target="http://www.mpce.mp.br/wp-content/uploads/2022/08/Contrato-040-2018-FRANCISCO-EDMILSON-Loc.-PROM.-CRATEUS.pdf" TargetMode="External"/><Relationship Id="rId114" Type="http://schemas.openxmlformats.org/officeDocument/2006/relationships/hyperlink" Target="http://www.mpce.mp.br/wp-content/uploads/2022/08/Contrato-029-2015-.pdf" TargetMode="External"/><Relationship Id="rId119" Type="http://schemas.openxmlformats.org/officeDocument/2006/relationships/hyperlink" Target="http://www.mpce.mp.br/wp-content/uploads/2022/08/Contrato-026-2017.pdf" TargetMode="External"/><Relationship Id="rId44" Type="http://schemas.openxmlformats.org/officeDocument/2006/relationships/hyperlink" Target="http://www.mpce.mp.br/wp-content/uploads/2022/08/Contrato-084-2019.pdf" TargetMode="External"/><Relationship Id="rId60" Type="http://schemas.openxmlformats.org/officeDocument/2006/relationships/hyperlink" Target="http://www.mpce.mp.br/wp-content/uploads/2022/08/CONTRATO-026-2021.pdf" TargetMode="External"/><Relationship Id="rId65" Type="http://schemas.openxmlformats.org/officeDocument/2006/relationships/hyperlink" Target="http://www.mpce.mp.br/wp-content/uploads/2022/08/Contrato-008-2015-Promotorias-de-Russas-PGJ-X-LEDA-SCIPIAO.pdf" TargetMode="External"/><Relationship Id="rId81" Type="http://schemas.openxmlformats.org/officeDocument/2006/relationships/hyperlink" Target="http://www.mpce.mp.br/wp-content/uploads/2022/08/Contrato-028-2015-PGJ-X-GALGANI-Locacao-de-Imovel-PROCAP.pdf" TargetMode="External"/><Relationship Id="rId86" Type="http://schemas.openxmlformats.org/officeDocument/2006/relationships/hyperlink" Target="http://www.mpce.mp.br/wp-content/uploads/2022/08/Contrato-063-2019.pdf" TargetMode="External"/><Relationship Id="rId13" Type="http://schemas.openxmlformats.org/officeDocument/2006/relationships/hyperlink" Target="http://www.mpce.mp.br/wp-content/uploads/2022/08/Contrato-036-2021.pdf" TargetMode="External"/><Relationship Id="rId18" Type="http://schemas.openxmlformats.org/officeDocument/2006/relationships/hyperlink" Target="http://www.mpce.mp.br/wp-content/uploads/2022/08/Contrato-084-2019.pdf" TargetMode="External"/><Relationship Id="rId39" Type="http://schemas.openxmlformats.org/officeDocument/2006/relationships/hyperlink" Target="http://www.mpce.mp.br/wp-content/uploads/2022/08/Contrato-085-2019.pdf" TargetMode="External"/><Relationship Id="rId109" Type="http://schemas.openxmlformats.org/officeDocument/2006/relationships/hyperlink" Target="http://www.mpce.mp.br/wp-content/uploads/2022/08/Convenio-002-2019-SEINFRA.pdf" TargetMode="External"/><Relationship Id="rId34" Type="http://schemas.openxmlformats.org/officeDocument/2006/relationships/hyperlink" Target="http://www.mpce.mp.br/wp-content/uploads/2022/08/CONTRATO-035-2021.pdf" TargetMode="External"/><Relationship Id="rId50" Type="http://schemas.openxmlformats.org/officeDocument/2006/relationships/hyperlink" Target="http://www.mpce.mp.br/wp-content/uploads/2022/08/Contrato-no-037-2011-CPL-PGJ-x-Maria-Da-Cunha-Angelim.pdf" TargetMode="External"/><Relationship Id="rId55" Type="http://schemas.openxmlformats.org/officeDocument/2006/relationships/hyperlink" Target="http://www.mpce.mp.br/wp-content/uploads/2022/08/Contrato-008-2017.pdf" TargetMode="External"/><Relationship Id="rId76" Type="http://schemas.openxmlformats.org/officeDocument/2006/relationships/hyperlink" Target="http://www.mpce.mp.br/wp-content/uploads/2022/08/Contrato-013-2019.pdf" TargetMode="External"/><Relationship Id="rId97" Type="http://schemas.openxmlformats.org/officeDocument/2006/relationships/hyperlink" Target="http://www.mpce.mp.br/wp-content/uploads/2022/08/CONTRATO-027-2021.pdf" TargetMode="External"/><Relationship Id="rId104" Type="http://schemas.openxmlformats.org/officeDocument/2006/relationships/hyperlink" Target="http://www.mpce.mp.br/wp-content/uploads/2022/08/Contrato-074-2019.pdf" TargetMode="External"/><Relationship Id="rId120" Type="http://schemas.openxmlformats.org/officeDocument/2006/relationships/hyperlink" Target="http://www.mpce.mp.br/wp-content/uploads/2022/08/Contrato-034-2021.pdf" TargetMode="External"/><Relationship Id="rId125" Type="http://schemas.openxmlformats.org/officeDocument/2006/relationships/hyperlink" Target="http://www.mpce.mp.br/wp-content/uploads/2022/08/Contrato-074-2019.pdf" TargetMode="External"/><Relationship Id="rId7" Type="http://schemas.openxmlformats.org/officeDocument/2006/relationships/hyperlink" Target="http://www.mpce.mp.br/wp-content/uploads/2022/08/CONTRATO-039-2019.pdf" TargetMode="External"/><Relationship Id="rId71" Type="http://schemas.openxmlformats.org/officeDocument/2006/relationships/hyperlink" Target="http://www.mpce.mp.br/wp-content/uploads/2022/08/Contrato-012-2017-Locacao-J.-NORTE.pdf" TargetMode="External"/><Relationship Id="rId92" Type="http://schemas.openxmlformats.org/officeDocument/2006/relationships/hyperlink" Target="http://www.mpce.mp.br/wp-content/uploads/2022/08/Contrato-084-2019.pdf" TargetMode="External"/><Relationship Id="rId2" Type="http://schemas.openxmlformats.org/officeDocument/2006/relationships/hyperlink" Target="http://www.mpce.mp.br/wp-content/uploads/2022/08/Contrato-031-2017.pdf" TargetMode="External"/><Relationship Id="rId29" Type="http://schemas.openxmlformats.org/officeDocument/2006/relationships/hyperlink" Target="http://www.mpce.mp.br/wp-content/uploads/2022/08/Contrato-004-2013.pdf" TargetMode="External"/><Relationship Id="rId24" Type="http://schemas.openxmlformats.org/officeDocument/2006/relationships/hyperlink" Target="http://www.mpce.mp.br/wp-content/uploads/2022/08/Contrato-no-019-2014-CPL-PGJ-X-Eunice-Locacao-Imove-CAOPIJ-2.pdf" TargetMode="External"/><Relationship Id="rId40" Type="http://schemas.openxmlformats.org/officeDocument/2006/relationships/hyperlink" Target="http://www.mpce.mp.br/wp-content/uploads/2022/08/Contrato-061-2019.pdf" TargetMode="External"/><Relationship Id="rId45" Type="http://schemas.openxmlformats.org/officeDocument/2006/relationships/hyperlink" Target="http://www.mpce.mp.br/wp-content/uploads/2022/08/Contrato-035-2018-.pdf" TargetMode="External"/><Relationship Id="rId66" Type="http://schemas.openxmlformats.org/officeDocument/2006/relationships/hyperlink" Target="http://www.mpce.mp.br/wp-content/uploads/2022/08/CONTRATO-045-2021.pdf" TargetMode="External"/><Relationship Id="rId87" Type="http://schemas.openxmlformats.org/officeDocument/2006/relationships/hyperlink" Target="http://www.mpce.mp.br/wp-content/uploads/2022/08/Contrato-061-2019.pdf" TargetMode="External"/><Relationship Id="rId110" Type="http://schemas.openxmlformats.org/officeDocument/2006/relationships/hyperlink" Target="http://www.mpce.mp.br/wp-content/uploads/2022/08/Convenio-002-2019-SEINFRA.pdf" TargetMode="External"/><Relationship Id="rId115" Type="http://schemas.openxmlformats.org/officeDocument/2006/relationships/hyperlink" Target="http://www.mpce.mp.br/wp-content/uploads/2022/08/Contrato-036-2021.pdf" TargetMode="External"/><Relationship Id="rId61" Type="http://schemas.openxmlformats.org/officeDocument/2006/relationships/hyperlink" Target="http://www.mpce.mp.br/wp-content/uploads/2022/08/CONTRATO-048-2019.pdf" TargetMode="External"/><Relationship Id="rId82" Type="http://schemas.openxmlformats.org/officeDocument/2006/relationships/hyperlink" Target="http://www.mpce.mp.br/wp-content/uploads/2022/08/Contrato-028-2015-PGJ-X-GALGANI-Locacao-de-Imovel-PROCAP.pdf" TargetMode="External"/><Relationship Id="rId19" Type="http://schemas.openxmlformats.org/officeDocument/2006/relationships/hyperlink" Target="http://www.mpce.mp.br/wp-content/uploads/2022/08/CONTRATO-039-2019.pdf" TargetMode="External"/><Relationship Id="rId14" Type="http://schemas.openxmlformats.org/officeDocument/2006/relationships/hyperlink" Target="http://www.mpce.mp.br/wp-content/uploads/2022/08/Contrato-084-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26-2021.pdf" TargetMode="External"/><Relationship Id="rId56" Type="http://schemas.openxmlformats.org/officeDocument/2006/relationships/hyperlink" Target="http://www.mpce.mp.br/wp-content/uploads/2022/08/Contrato-026-2020.pdf" TargetMode="External"/><Relationship Id="rId77" Type="http://schemas.openxmlformats.org/officeDocument/2006/relationships/hyperlink" Target="http://www.mpce.mp.br/wp-content/uploads/2022/08/CONTRATO-039-2019.pdf" TargetMode="External"/><Relationship Id="rId100" Type="http://schemas.openxmlformats.org/officeDocument/2006/relationships/hyperlink" Target="http://www.mpce.mp.br/wp-content/uploads/2022/08/CONTRATO-006-2017.pdf" TargetMode="External"/><Relationship Id="rId105" Type="http://schemas.openxmlformats.org/officeDocument/2006/relationships/hyperlink" Target="http://www.mpce.mp.br/wp-content/uploads/2022/08/Convenio-002-2019-SEINFRA.pdf" TargetMode="External"/><Relationship Id="rId126" Type="http://schemas.openxmlformats.org/officeDocument/2006/relationships/hyperlink" Target="http://www.mpce.mp.br/wp-content/uploads/2022/08/Contrato-061-2019.pdf" TargetMode="External"/><Relationship Id="rId8" Type="http://schemas.openxmlformats.org/officeDocument/2006/relationships/hyperlink" Target="http://www.mpce.mp.br/wp-content/uploads/2022/08/CONTRATO-039-2019.pdf" TargetMode="External"/><Relationship Id="rId51" Type="http://schemas.openxmlformats.org/officeDocument/2006/relationships/hyperlink" Target="http://www.mpce.mp.br/wp-content/uploads/2022/08/Contrato-029-2012.pdf" TargetMode="External"/><Relationship Id="rId72" Type="http://schemas.openxmlformats.org/officeDocument/2006/relationships/hyperlink" Target="http://www.mpce.mp.br/wp-content/uploads/2022/08/Contrato-012-2017-Locacao-J.-NORTE.pdf" TargetMode="External"/><Relationship Id="rId93" Type="http://schemas.openxmlformats.org/officeDocument/2006/relationships/hyperlink" Target="http://www.mpce.mp.br/wp-content/uploads/2022/08/CONTRATO-035-2021.pdf" TargetMode="External"/><Relationship Id="rId98" Type="http://schemas.openxmlformats.org/officeDocument/2006/relationships/hyperlink" Target="http://www.mpce.mp.br/wp-content/uploads/2022/08/Contrato-034-2021.pdf" TargetMode="External"/><Relationship Id="rId121" Type="http://schemas.openxmlformats.org/officeDocument/2006/relationships/hyperlink" Target="http://www.mpce.mp.br/wp-content/uploads/2022/08/CONTRATO-035-2021.pdf" TargetMode="External"/><Relationship Id="rId3" Type="http://schemas.openxmlformats.org/officeDocument/2006/relationships/hyperlink" Target="http://www.mpce.mp.br/wp-content/uploads/2022/08/Contrato-002-2017.pdf" TargetMode="External"/><Relationship Id="rId25" Type="http://schemas.openxmlformats.org/officeDocument/2006/relationships/hyperlink" Target="http://www.mpce.mp.br/wp-content/uploads/2022/08/Contrato-006-2021.pdf" TargetMode="External"/><Relationship Id="rId46" Type="http://schemas.openxmlformats.org/officeDocument/2006/relationships/hyperlink" Target="http://www.mpce.mp.br/wp-content/uploads/2022/08/Contrato-053-2019.pdf" TargetMode="External"/><Relationship Id="rId67" Type="http://schemas.openxmlformats.org/officeDocument/2006/relationships/hyperlink" Target="http://www.mpce.mp.br/wp-content/uploads/2022/08/Contrato-004-2013.pdf" TargetMode="External"/><Relationship Id="rId116" Type="http://schemas.openxmlformats.org/officeDocument/2006/relationships/hyperlink" Target="http://www8.mpce.mp.br/inexigibilidade/092022000085394.pdf" TargetMode="External"/><Relationship Id="rId20" Type="http://schemas.openxmlformats.org/officeDocument/2006/relationships/hyperlink" Target="http://www.mpce.mp.br/wp-content/uploads/2022/08/CONTRATO-039-2019.pdf" TargetMode="External"/><Relationship Id="rId41" Type="http://schemas.openxmlformats.org/officeDocument/2006/relationships/hyperlink" Target="http://www.mpce.mp.br/wp-content/uploads/2022/08/Contrato-023-2020-CORREIOS.pdf" TargetMode="External"/><Relationship Id="rId62" Type="http://schemas.openxmlformats.org/officeDocument/2006/relationships/hyperlink" Target="http://www.mpce.mp.br/wp-content/uploads/2022/08/CONTRATO-045-2021.pdf" TargetMode="External"/><Relationship Id="rId83" Type="http://schemas.openxmlformats.org/officeDocument/2006/relationships/hyperlink" Target="http://www.mpce.mp.br/wp-content/uploads/2022/08/Contrato-001-2003-ASDERT.pdf" TargetMode="External"/><Relationship Id="rId88" Type="http://schemas.openxmlformats.org/officeDocument/2006/relationships/hyperlink" Target="http://www.mpce.mp.br/wp-content/uploads/2022/08/Contrato-no-039-2013-CPL-PGJ-X-Promotoria-Cascavel.pdf" TargetMode="External"/><Relationship Id="rId111" Type="http://schemas.openxmlformats.org/officeDocument/2006/relationships/hyperlink" Target="http://www.mpce.mp.br/wp-content/uploads/2022/08/Contrato-006-2021.pdf" TargetMode="External"/><Relationship Id="rId15" Type="http://schemas.openxmlformats.org/officeDocument/2006/relationships/hyperlink" Target="http://www.mpce.mp.br/wp-content/uploads/2022/08/Contrato-026-2020.pdf" TargetMode="External"/><Relationship Id="rId36" Type="http://schemas.openxmlformats.org/officeDocument/2006/relationships/hyperlink" Target="http://www.mpce.mp.br/wp-content/uploads/2022/08/Contrato-026-2017.pdf" TargetMode="External"/><Relationship Id="rId57" Type="http://schemas.openxmlformats.org/officeDocument/2006/relationships/hyperlink" Target="http://www.mpce.mp.br/wp-content/uploads/2022/08/CONTRATO-045-2021.pdf" TargetMode="External"/><Relationship Id="rId106" Type="http://schemas.openxmlformats.org/officeDocument/2006/relationships/hyperlink" Target="http://www.mpce.mp.br/wp-content/uploads/2022/08/Contrato-085-2019.pdf" TargetMode="External"/><Relationship Id="rId127" Type="http://schemas.openxmlformats.org/officeDocument/2006/relationships/hyperlink" Target="http://www.mpce.mp.br/wp-content/uploads/2022/08/CONTRATO-051-2019-PGJ-X-DIANA-PAULA-FONTENELE-DISPENSA-LOCACAO-VICOSA.pdf" TargetMode="External"/><Relationship Id="rId10" Type="http://schemas.openxmlformats.org/officeDocument/2006/relationships/hyperlink" Target="http://www.mpce.mp.br/wp-content/uploads/2022/08/CONTRATO-015-2019.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2-2013.pdf" TargetMode="External"/><Relationship Id="rId73" Type="http://schemas.openxmlformats.org/officeDocument/2006/relationships/hyperlink" Target="http://www.mpce.mp.br/wp-content/uploads/2022/08/CONTRATO-039-2019.pdf" TargetMode="External"/><Relationship Id="rId78" Type="http://schemas.openxmlformats.org/officeDocument/2006/relationships/hyperlink" Target="http://www.mpce.mp.br/wp-content/uploads/2022/08/CONTRATO-015-2019.pdf" TargetMode="External"/><Relationship Id="rId94" Type="http://schemas.openxmlformats.org/officeDocument/2006/relationships/hyperlink" Target="http://www.mpce.mp.br/wp-content/uploads/2022/08/Contrato-023-2020.pdf" TargetMode="External"/><Relationship Id="rId99" Type="http://schemas.openxmlformats.org/officeDocument/2006/relationships/hyperlink" Target="http://www.mpce.mp.br/wp-content/uploads/2022/08/Contrato-024-2019.pdf" TargetMode="External"/><Relationship Id="rId101" Type="http://schemas.openxmlformats.org/officeDocument/2006/relationships/hyperlink" Target="http://www.mpce.mp.br/wp-content/uploads/2022/08/Contrato-053-2019.pdf" TargetMode="External"/><Relationship Id="rId122" Type="http://schemas.openxmlformats.org/officeDocument/2006/relationships/hyperlink" Target="http://www.mpce.mp.br/wp-content/uploads/2022/08/CONTRATO-026-2021.pdf" TargetMode="External"/><Relationship Id="rId4" Type="http://schemas.openxmlformats.org/officeDocument/2006/relationships/hyperlink" Target="http://www.mpce.mp.br/wp-content/uploads/2022/08/Contrato-004-2013.pdf" TargetMode="External"/><Relationship Id="rId9" Type="http://schemas.openxmlformats.org/officeDocument/2006/relationships/hyperlink" Target="http://www.mpce.mp.br/wp-content/uploads/2022/08/CONTRATO-015-2019.pdf" TargetMode="External"/><Relationship Id="rId26" Type="http://schemas.openxmlformats.org/officeDocument/2006/relationships/hyperlink" Target="http://www.mpce.mp.br/wp-content/uploads/2022/08/CONTRATO-011.2019-PGJ-X-NOVO-CONCEITO-PE-No-001.2018-ARP-No-026.2018-LOT.-01-ITENS-0102.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mpce.mp.br/wp-content/uploads/2022/08/Contrato-029-2015-.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85-2019.pdf" TargetMode="External"/><Relationship Id="rId63" Type="http://schemas.openxmlformats.org/officeDocument/2006/relationships/hyperlink" Target="http://www.mpce.mp.br/wp-content/uploads/2022/08/CONTRATO-026-2021.pdf" TargetMode="External"/><Relationship Id="rId84" Type="http://schemas.openxmlformats.org/officeDocument/2006/relationships/hyperlink" Target="http://www.mpce.mp.br/wp-content/uploads/2022/08/Contrato-028-2015-PGJ-X-GALGANI-Locacao-de-Imovel-PROCAP.pdf" TargetMode="External"/><Relationship Id="rId16" Type="http://schemas.openxmlformats.org/officeDocument/2006/relationships/hyperlink" Target="http://www.mpce.mp.br/wp-content/uploads/2022/08/Contrato-036-2021.pdf" TargetMode="External"/><Relationship Id="rId107" Type="http://schemas.openxmlformats.org/officeDocument/2006/relationships/hyperlink" Target="http://www.mpce.mp.br/wp-content/uploads/2022/08/Contrato-074-2019.pdf" TargetMode="External"/><Relationship Id="rId11" Type="http://schemas.openxmlformats.org/officeDocument/2006/relationships/hyperlink" Target="http://www.mpce.mp.br/wp-content/uploads/2022/08/CONTRATO-039-2019.pdf" TargetMode="External"/><Relationship Id="rId32" Type="http://schemas.openxmlformats.org/officeDocument/2006/relationships/hyperlink" Target="http://www.mpce.mp.br/wp-content/uploads/2022/08/Contrato-004-2013.pdf" TargetMode="External"/><Relationship Id="rId37" Type="http://schemas.openxmlformats.org/officeDocument/2006/relationships/hyperlink" Target="http://www.mpce.mp.br/wp-content/uploads/2022/08/CONTRATO-035-2021.pdf" TargetMode="External"/><Relationship Id="rId53" Type="http://schemas.openxmlformats.org/officeDocument/2006/relationships/hyperlink" Target="http://www.mpce.mp.br/wp-content/uploads/2022/08/Contrato-no-037-2011-CPL-PGJ-x-Maria-Da-Cunha-Angelim.pdf" TargetMode="External"/><Relationship Id="rId58" Type="http://schemas.openxmlformats.org/officeDocument/2006/relationships/hyperlink" Target="http://www.mpce.mp.br/wp-content/uploads/2022/08/Contrato-008-2017.pdf" TargetMode="External"/><Relationship Id="rId74" Type="http://schemas.openxmlformats.org/officeDocument/2006/relationships/hyperlink" Target="http://www.mpce.mp.br/wp-content/uploads/2022/08/Contrato-012-2017-Locacao-J.-NORTE.pdf" TargetMode="External"/><Relationship Id="rId79" Type="http://schemas.openxmlformats.org/officeDocument/2006/relationships/hyperlink" Target="http://www.mpce.mp.br/wp-content/uploads/2022/08/Contrato-013-2019.pdf" TargetMode="External"/><Relationship Id="rId102" Type="http://schemas.openxmlformats.org/officeDocument/2006/relationships/hyperlink" Target="http://www.mpce.mp.br/wp-content/uploads/2022/08/Contrato-024-2019.pdf" TargetMode="External"/><Relationship Id="rId123" Type="http://schemas.openxmlformats.org/officeDocument/2006/relationships/hyperlink" Target="http://www.mpce.mp.br/wp-content/uploads/2022/08/Contrato-034-2021.pdf" TargetMode="External"/><Relationship Id="rId128" Type="http://schemas.openxmlformats.org/officeDocument/2006/relationships/hyperlink" Target="http://www.mpce.mp.br/wp-content/uploads/2022/08/Contrato-074-2019.pdf" TargetMode="External"/><Relationship Id="rId5" Type="http://schemas.openxmlformats.org/officeDocument/2006/relationships/hyperlink" Target="http://www.mpce.mp.br/wp-content/uploads/2022/08/Contrato-031-2017.pdf" TargetMode="External"/><Relationship Id="rId90" Type="http://schemas.openxmlformats.org/officeDocument/2006/relationships/hyperlink" Target="http://www.mpce.mp.br/wp-content/uploads/2022/08/Contrato-061-2019.pdf" TargetMode="External"/><Relationship Id="rId95" Type="http://schemas.openxmlformats.org/officeDocument/2006/relationships/hyperlink" Target="http://www.mpce.mp.br/wp-content/uploads/2022/08/Contrato-084-2019.pdf" TargetMode="External"/><Relationship Id="rId22" Type="http://schemas.openxmlformats.org/officeDocument/2006/relationships/hyperlink" Target="http://www.mpce.mp.br/wp-content/uploads/2022/08/CONTRATO-039-2019.pdf" TargetMode="External"/><Relationship Id="rId27" Type="http://schemas.openxmlformats.org/officeDocument/2006/relationships/hyperlink" Target="http://www.mpce.mp.br/wp-content/uploads/2022/08/Contrato-no-019-2014-CPL-PGJ-X-Eunice-Locacao-Imove-CAOPIJ-2.pdf" TargetMode="External"/><Relationship Id="rId43" Type="http://schemas.openxmlformats.org/officeDocument/2006/relationships/hyperlink" Target="http://www.mpce.mp.br/wp-content/uploads/2022/08/Contrato-061-2019.pdf" TargetMode="External"/><Relationship Id="rId48" Type="http://schemas.openxmlformats.org/officeDocument/2006/relationships/hyperlink" Target="http://www.mpce.mp.br/wp-content/uploads/2022/08/Contrato-035-2018-.pdf" TargetMode="External"/><Relationship Id="rId64" Type="http://schemas.openxmlformats.org/officeDocument/2006/relationships/hyperlink" Target="http://www.mpce.mp.br/wp-content/uploads/2022/08/CONTRATO-048-2019.pdf" TargetMode="External"/><Relationship Id="rId69" Type="http://schemas.openxmlformats.org/officeDocument/2006/relationships/hyperlink" Target="http://www.mpce.mp.br/wp-content/uploads/2022/08/CONTRATO-045-2021.pdf" TargetMode="External"/><Relationship Id="rId113" Type="http://schemas.openxmlformats.org/officeDocument/2006/relationships/hyperlink" Target="http://www.mpce.mp.br/wp-content/uploads/2022/08/Convenio-002-2019-SEINFRA.pdf" TargetMode="External"/><Relationship Id="rId118" Type="http://schemas.openxmlformats.org/officeDocument/2006/relationships/hyperlink" Target="http://www.mpce.mp.br/wp-content/uploads/2022/08/Contrato-036-2021.pdf" TargetMode="External"/><Relationship Id="rId134" Type="http://schemas.openxmlformats.org/officeDocument/2006/relationships/drawing" Target="../drawings/drawing5.xml"/><Relationship Id="rId80" Type="http://schemas.openxmlformats.org/officeDocument/2006/relationships/hyperlink" Target="http://www.mpce.mp.br/wp-content/uploads/2022/08/CONTRATO-039-2019.pdf" TargetMode="External"/><Relationship Id="rId85" Type="http://schemas.openxmlformats.org/officeDocument/2006/relationships/hyperlink" Target="http://www.mpce.mp.br/wp-content/uploads/2022/08/Contrato-028-2015-PGJ-X-GALGANI-Locacao-de-Imovel-PROCAP.pdf" TargetMode="External"/><Relationship Id="rId12" Type="http://schemas.openxmlformats.org/officeDocument/2006/relationships/hyperlink" Target="http://www.mpce.mp.br/wp-content/uploads/2022/08/CONTRATO-015-2019.pdf" TargetMode="External"/><Relationship Id="rId17" Type="http://schemas.openxmlformats.org/officeDocument/2006/relationships/hyperlink" Target="http://www.mpce.mp.br/wp-content/uploads/2022/08/Contrato-084-2019.pdf" TargetMode="External"/><Relationship Id="rId33" Type="http://schemas.openxmlformats.org/officeDocument/2006/relationships/hyperlink" Target="http://www.mpce.mp.br/wp-content/uploads/2022/08/Contrato-084-2019.pdf" TargetMode="External"/><Relationship Id="rId38" Type="http://schemas.openxmlformats.org/officeDocument/2006/relationships/hyperlink" Target="http://www.mpce.mp.br/wp-content/uploads/2022/08/CONTRATO-026-2021.pdf" TargetMode="External"/><Relationship Id="rId59" Type="http://schemas.openxmlformats.org/officeDocument/2006/relationships/hyperlink" Target="http://www.mpce.mp.br/wp-content/uploads/2022/08/Contrato-026-2020.pdf" TargetMode="External"/><Relationship Id="rId103" Type="http://schemas.openxmlformats.org/officeDocument/2006/relationships/hyperlink" Target="http://www.mpce.mp.br/wp-content/uploads/2022/08/CONTRATO-006-2017.pdf" TargetMode="External"/><Relationship Id="rId108" Type="http://schemas.openxmlformats.org/officeDocument/2006/relationships/hyperlink" Target="http://www.mpce.mp.br/wp-content/uploads/2022/08/Convenio-002-2019-SEINFRA.pdf" TargetMode="External"/><Relationship Id="rId124" Type="http://schemas.openxmlformats.org/officeDocument/2006/relationships/hyperlink" Target="http://www.mpce.mp.br/wp-content/uploads/2022/08/CONTRATO-035-2021.pdf" TargetMode="External"/><Relationship Id="rId129" Type="http://schemas.openxmlformats.org/officeDocument/2006/relationships/hyperlink" Target="http://www.mpce.mp.br/wp-content/uploads/2022/08/Contrato-061-2019.pdf" TargetMode="External"/><Relationship Id="rId54" Type="http://schemas.openxmlformats.org/officeDocument/2006/relationships/hyperlink" Target="http://www.mpce.mp.br/wp-content/uploads/2022/08/Contrato-029-2012.pdf" TargetMode="External"/><Relationship Id="rId70" Type="http://schemas.openxmlformats.org/officeDocument/2006/relationships/hyperlink" Target="http://www.mpce.mp.br/wp-content/uploads/2022/08/Contrato-004-2013.pdf" TargetMode="External"/><Relationship Id="rId75" Type="http://schemas.openxmlformats.org/officeDocument/2006/relationships/hyperlink" Target="http://www.mpce.mp.br/wp-content/uploads/2022/08/Contrato-012-2017-Locacao-J.-NORTE.pdf" TargetMode="External"/><Relationship Id="rId91" Type="http://schemas.openxmlformats.org/officeDocument/2006/relationships/hyperlink" Target="http://www.mpce.mp.br/wp-content/uploads/2022/08/Contrato-no-039-2013-CPL-PGJ-X-Promotoria-Cascavel.pdf" TargetMode="External"/><Relationship Id="rId96" Type="http://schemas.openxmlformats.org/officeDocument/2006/relationships/hyperlink" Target="http://www.mpce.mp.br/wp-content/uploads/2022/08/CONTRATO-035-2021.pdf" TargetMode="External"/><Relationship Id="rId1" Type="http://schemas.openxmlformats.org/officeDocument/2006/relationships/hyperlink" Target="http://www.mpce.mp.br/wp-content/uploads/2022/08/Contrato-013-2019.pdf" TargetMode="External"/><Relationship Id="rId6" Type="http://schemas.openxmlformats.org/officeDocument/2006/relationships/hyperlink" Target="http://www.mpce.mp.br/wp-content/uploads/2022/08/Contrato-002-2017.pdf" TargetMode="External"/><Relationship Id="rId23" Type="http://schemas.openxmlformats.org/officeDocument/2006/relationships/hyperlink" Target="http://www.mpce.mp.br/wp-content/uploads/2022/08/CONTRATO-039-2019.pdf" TargetMode="External"/><Relationship Id="rId28" Type="http://schemas.openxmlformats.org/officeDocument/2006/relationships/hyperlink" Target="http://www.mpce.mp.br/wp-content/uploads/2022/08/Contrato-006-2021.pdf" TargetMode="External"/><Relationship Id="rId49" Type="http://schemas.openxmlformats.org/officeDocument/2006/relationships/hyperlink" Target="http://www.mpce.mp.br/wp-content/uploads/2022/08/Contrato-053-2019.pdf" TargetMode="External"/><Relationship Id="rId114" Type="http://schemas.openxmlformats.org/officeDocument/2006/relationships/hyperlink" Target="http://www.mpce.mp.br/wp-content/uploads/2022/08/Contrato-006-2021.pdf" TargetMode="External"/><Relationship Id="rId119" Type="http://schemas.openxmlformats.org/officeDocument/2006/relationships/hyperlink" Target="http://www8.mpce.mp.br/inexigibilidade/092022000085394.pdf" TargetMode="External"/><Relationship Id="rId44" Type="http://schemas.openxmlformats.org/officeDocument/2006/relationships/hyperlink" Target="http://www.mpce.mp.br/wp-content/uploads/2022/08/Contrato-023-2020-CORREIOS.pdf" TargetMode="External"/><Relationship Id="rId60" Type="http://schemas.openxmlformats.org/officeDocument/2006/relationships/hyperlink" Target="http://www.mpce.mp.br/wp-content/uploads/2022/08/CONTRATO-045-2021.pdf" TargetMode="External"/><Relationship Id="rId65" Type="http://schemas.openxmlformats.org/officeDocument/2006/relationships/hyperlink" Target="http://www.mpce.mp.br/wp-content/uploads/2022/08/CONTRATO-045-2021.pdf" TargetMode="External"/><Relationship Id="rId81" Type="http://schemas.openxmlformats.org/officeDocument/2006/relationships/hyperlink" Target="http://www.mpce.mp.br/wp-content/uploads/2022/08/CONTRATO-015-2019.pdf" TargetMode="External"/><Relationship Id="rId86" Type="http://schemas.openxmlformats.org/officeDocument/2006/relationships/hyperlink" Target="http://www.mpce.mp.br/wp-content/uploads/2022/08/Contrato-001-2003-ASDERT.pdf" TargetMode="External"/><Relationship Id="rId130" Type="http://schemas.openxmlformats.org/officeDocument/2006/relationships/hyperlink" Target="http://www.mpce.mp.br/wp-content/uploads/2022/08/CONTRATO-051-2019-PGJ-X-DIANA-PAULA-FONTENELE-DISPENSA-LOCACAO-VICOSA.pdf" TargetMode="External"/><Relationship Id="rId13" Type="http://schemas.openxmlformats.org/officeDocument/2006/relationships/hyperlink" Target="http://www.mpce.mp.br/wp-content/uploads/2022/08/CONTRATO-015-2019.pdf" TargetMode="External"/><Relationship Id="rId18" Type="http://schemas.openxmlformats.org/officeDocument/2006/relationships/hyperlink" Target="http://www.mpce.mp.br/wp-content/uploads/2022/08/Contrato-026-2020.pdf" TargetMode="External"/><Relationship Id="rId39" Type="http://schemas.openxmlformats.org/officeDocument/2006/relationships/hyperlink" Target="http://www.mpce.mp.br/wp-content/uploads/2022/08/Contrato-026-2017.pdf" TargetMode="External"/><Relationship Id="rId109" Type="http://schemas.openxmlformats.org/officeDocument/2006/relationships/hyperlink" Target="http://www.mpce.mp.br/wp-content/uploads/2022/08/Contrato-085-2019.pdf" TargetMode="External"/><Relationship Id="rId34" Type="http://schemas.openxmlformats.org/officeDocument/2006/relationships/hyperlink" Target="http://www.mpce.mp.br/wp-content/uploads/2022/08/Contrato-026-2020.pdf" TargetMode="External"/><Relationship Id="rId50" Type="http://schemas.openxmlformats.org/officeDocument/2006/relationships/hyperlink" Target="http://www.mpce.mp.br/wp-content/uploads/2022/08/CONTRATO-051-2019-PGJ-X-DIANA-PAULA-FONTENELE-DISPENSA-LOCACAO-VICOSA.pdf" TargetMode="External"/><Relationship Id="rId55" Type="http://schemas.openxmlformats.org/officeDocument/2006/relationships/hyperlink" Target="http://www.mpce.mp.br/wp-content/uploads/2022/08/Contrato-022-2013.pdf" TargetMode="External"/><Relationship Id="rId76" Type="http://schemas.openxmlformats.org/officeDocument/2006/relationships/hyperlink" Target="http://www.mpce.mp.br/wp-content/uploads/2022/08/CONTRATO-039-2019.pdf" TargetMode="External"/><Relationship Id="rId97" Type="http://schemas.openxmlformats.org/officeDocument/2006/relationships/hyperlink" Target="http://www.mpce.mp.br/wp-content/uploads/2022/08/Contrato-023-2020.pdf" TargetMode="External"/><Relationship Id="rId104" Type="http://schemas.openxmlformats.org/officeDocument/2006/relationships/hyperlink" Target="http://www.mpce.mp.br/wp-content/uploads/2022/08/Contrato-053-2019.pdf" TargetMode="External"/><Relationship Id="rId120" Type="http://schemas.openxmlformats.org/officeDocument/2006/relationships/hyperlink" Target="http://www8.mpce.mp.br/Dispensa/092022000016696.pdf" TargetMode="External"/><Relationship Id="rId125" Type="http://schemas.openxmlformats.org/officeDocument/2006/relationships/hyperlink" Target="http://www.mpce.mp.br/wp-content/uploads/2022/08/CONTRATO-026-2021.pdf" TargetMode="External"/><Relationship Id="rId7" Type="http://schemas.openxmlformats.org/officeDocument/2006/relationships/hyperlink" Target="http://www.mpce.mp.br/wp-content/uploads/2022/08/Contrato-004-2013.pdf" TargetMode="External"/><Relationship Id="rId71" Type="http://schemas.openxmlformats.org/officeDocument/2006/relationships/hyperlink" Target="http://www.mpce.mp.br/wp-content/uploads/2022/08/Contrato-002-2017.pdf" TargetMode="External"/><Relationship Id="rId92" Type="http://schemas.openxmlformats.org/officeDocument/2006/relationships/hyperlink" Target="http://www.mpce.mp.br/wp-content/uploads/2022/08/CONTRATO-027-2021.pdf" TargetMode="External"/><Relationship Id="rId2" Type="http://schemas.openxmlformats.org/officeDocument/2006/relationships/hyperlink" Target="http://www.mpce.mp.br/wp-content/uploads/2022/08/CONTRATO-051-2019-PGJ-X-DIANA-PAULA-FONTENELE-DISPENSA-LOCACAO-VICOSA.pdf" TargetMode="External"/><Relationship Id="rId29" Type="http://schemas.openxmlformats.org/officeDocument/2006/relationships/hyperlink" Target="http://www.mpce.mp.br/wp-content/uploads/2022/08/CONTRATO-011.2019-PGJ-X-NOVO-CONCEITO-PE-No-001.2018-ARP-No-026.2018-LOT.-01-ITENS-0102.pdf" TargetMode="External"/><Relationship Id="rId24" Type="http://schemas.openxmlformats.org/officeDocument/2006/relationships/hyperlink" Target="http://www.mpce.mp.br/wp-content/uploads/2022/08/Contrato-014-2019.pdf" TargetMode="External"/><Relationship Id="rId40" Type="http://schemas.openxmlformats.org/officeDocument/2006/relationships/hyperlink" Target="http://www.mpce.mp.br/wp-content/uploads/2022/08/Contrato-074-2019.pdf" TargetMode="External"/><Relationship Id="rId45" Type="http://schemas.openxmlformats.org/officeDocument/2006/relationships/hyperlink" Target="http://www.mpce.mp.br/wp-content/uploads/2022/08/Contrato-013-2019.pdf" TargetMode="External"/><Relationship Id="rId66" Type="http://schemas.openxmlformats.org/officeDocument/2006/relationships/hyperlink" Target="http://www.mpce.mp.br/wp-content/uploads/2022/08/CONTRATO-045-2021.pdf" TargetMode="External"/><Relationship Id="rId87" Type="http://schemas.openxmlformats.org/officeDocument/2006/relationships/hyperlink" Target="http://www.mpce.mp.br/wp-content/uploads/2022/08/Contrato-026-2017.pdf" TargetMode="External"/><Relationship Id="rId110" Type="http://schemas.openxmlformats.org/officeDocument/2006/relationships/hyperlink" Target="http://www.mpce.mp.br/wp-content/uploads/2022/08/Contrato-084-2019.pdf" TargetMode="External"/><Relationship Id="rId115" Type="http://schemas.openxmlformats.org/officeDocument/2006/relationships/hyperlink" Target="http://www.mpce.mp.br/wp-content/uploads/2022/08/Contrato-031-2017.pdf" TargetMode="External"/><Relationship Id="rId131" Type="http://schemas.openxmlformats.org/officeDocument/2006/relationships/hyperlink" Target="http://www8.mpce.mp.br/Dispensa/092022000138865.pdf" TargetMode="External"/><Relationship Id="rId61" Type="http://schemas.openxmlformats.org/officeDocument/2006/relationships/hyperlink" Target="http://www.mpce.mp.br/wp-content/uploads/2022/08/CONTRATO-045-2021.pdf" TargetMode="External"/><Relationship Id="rId82" Type="http://schemas.openxmlformats.org/officeDocument/2006/relationships/hyperlink" Target="http://www.mpce.mp.br/wp-content/uploads/2022/08/Contrato-014-2019.pdf" TargetMode="External"/><Relationship Id="rId19" Type="http://schemas.openxmlformats.org/officeDocument/2006/relationships/hyperlink" Target="http://www.mpce.mp.br/wp-content/uploads/2022/08/CONTRATO-006-2017.pdf" TargetMode="External"/><Relationship Id="rId14" Type="http://schemas.openxmlformats.org/officeDocument/2006/relationships/hyperlink" Target="http://www.mpce.mp.br/wp-content/uploads/2022/08/Contrato-014-2019.pdf" TargetMode="External"/><Relationship Id="rId30" Type="http://schemas.openxmlformats.org/officeDocument/2006/relationships/hyperlink" Target="http://www.mpce.mp.br/wp-content/uploads/2022/08/Contrato-002-2017.pdf" TargetMode="External"/><Relationship Id="rId35" Type="http://schemas.openxmlformats.org/officeDocument/2006/relationships/hyperlink" Target="http://www.mpce.mp.br/wp-content/uploads/2022/08/Contrato-034-2021.pdf" TargetMode="External"/><Relationship Id="rId56" Type="http://schemas.openxmlformats.org/officeDocument/2006/relationships/hyperlink" Target="http://www.mpce.mp.br/wp-content/uploads/2022/08/Contrato-022-2010.pdf" TargetMode="External"/><Relationship Id="rId77" Type="http://schemas.openxmlformats.org/officeDocument/2006/relationships/hyperlink" Target="http://www.mpce.mp.br/wp-content/uploads/2022/08/CONTRATO-015-2019.pdf" TargetMode="External"/><Relationship Id="rId100" Type="http://schemas.openxmlformats.org/officeDocument/2006/relationships/hyperlink" Target="http://www.mpce.mp.br/wp-content/uploads/2022/08/CONTRATO-027-2021.pdf" TargetMode="External"/><Relationship Id="rId105" Type="http://schemas.openxmlformats.org/officeDocument/2006/relationships/hyperlink" Target="http://www.mpce.mp.br/wp-content/uploads/2022/08/CONTRATO-006-2017.pdf" TargetMode="External"/><Relationship Id="rId126" Type="http://schemas.openxmlformats.org/officeDocument/2006/relationships/hyperlink" Target="http://www.mpce.mp.br/wp-content/uploads/2022/08/CONTRATO-025-2021.pdf" TargetMode="External"/><Relationship Id="rId8" Type="http://schemas.openxmlformats.org/officeDocument/2006/relationships/hyperlink" Target="http://www.mpce.mp.br/wp-content/uploads/2022/08/Contrato-084-2019.pdf" TargetMode="External"/><Relationship Id="rId51" Type="http://schemas.openxmlformats.org/officeDocument/2006/relationships/hyperlink" Target="http://www.mpce.mp.br/wp-content/uploads/2022/08/Contrato-043-2013.pdf" TargetMode="External"/><Relationship Id="rId72" Type="http://schemas.openxmlformats.org/officeDocument/2006/relationships/hyperlink" Target="http://www.mpce.mp.br/wp-content/uploads/2022/08/Contrato-N&#176;-004.2020-1.pdf" TargetMode="External"/><Relationship Id="rId93" Type="http://schemas.openxmlformats.org/officeDocument/2006/relationships/hyperlink" Target="http://www.mpce.mp.br/wp-content/uploads/2022/08/Contrato-no-019-2014-CPL-PGJ-X-Eunice-Locacao-Imove-CAOPIJ.pdf" TargetMode="External"/><Relationship Id="rId98" Type="http://schemas.openxmlformats.org/officeDocument/2006/relationships/hyperlink" Target="http://www.mpce.mp.br/wp-content/uploads/2022/08/Contrato-063-2019.pdf" TargetMode="External"/><Relationship Id="rId121" Type="http://schemas.openxmlformats.org/officeDocument/2006/relationships/hyperlink" Target="http://www.mpce.mp.br/wp-content/uploads/2022/08/CONTRATO-006-2017.pdf" TargetMode="External"/><Relationship Id="rId3" Type="http://schemas.openxmlformats.org/officeDocument/2006/relationships/hyperlink" Target="http://www.mpce.mp.br/wp-content/uploads/2022/08/Contrato-006-2021.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13-2019.pdf" TargetMode="External"/><Relationship Id="rId67" Type="http://schemas.openxmlformats.org/officeDocument/2006/relationships/hyperlink" Target="http://www.mpce.mp.br/wp-content/uploads/2022/08/CONTRATO-045-2021.pdf" TargetMode="External"/><Relationship Id="rId116" Type="http://schemas.openxmlformats.org/officeDocument/2006/relationships/hyperlink" Target="http://www.mpce.mp.br/wp-content/uploads/2022/08/Contrato-001-2015-.pdf" TargetMode="External"/><Relationship Id="rId20" Type="http://schemas.openxmlformats.org/officeDocument/2006/relationships/hyperlink" Target="http://www.mpce.mp.br/wp-content/uploads/2022/08/Contrato-084-2019.pdf" TargetMode="External"/><Relationship Id="rId41" Type="http://schemas.openxmlformats.org/officeDocument/2006/relationships/hyperlink" Target="http://www.mpce.mp.br/wp-content/uploads/2022/08/CONTRATO-051-2019-PGJ-X-DIANA-PAULA-FONTENELE-DISPENSA-LOCACAO-VICOSA.pdf" TargetMode="External"/><Relationship Id="rId62" Type="http://schemas.openxmlformats.org/officeDocument/2006/relationships/hyperlink" Target="http://www.mpce.mp.br/wp-content/uploads/2022/08/CONTRATO-025-2021.pdf" TargetMode="External"/><Relationship Id="rId83" Type="http://schemas.openxmlformats.org/officeDocument/2006/relationships/hyperlink" Target="http://www.mpce.mp.br/wp-content/uploads/2022/08/Contrato-013-2019.pdf" TargetMode="External"/><Relationship Id="rId88" Type="http://schemas.openxmlformats.org/officeDocument/2006/relationships/hyperlink" Target="http://www.mpce.mp.br/wp-content/uploads/2022/08/Contrato-074-2019.pdf" TargetMode="External"/><Relationship Id="rId111" Type="http://schemas.openxmlformats.org/officeDocument/2006/relationships/hyperlink" Target="http://www.mpce.mp.br/wp-content/uploads/2022/08/Contrato-035-2018-.pdf" TargetMode="External"/><Relationship Id="rId132" Type="http://schemas.openxmlformats.org/officeDocument/2006/relationships/hyperlink" Target="http://www8.mpce.mp.br/Dispensa/092022000138865.pdf" TargetMode="External"/><Relationship Id="rId15" Type="http://schemas.openxmlformats.org/officeDocument/2006/relationships/hyperlink" Target="http://www.mpce.mp.br/wp-content/uploads/2022/08/Contrato-013-2019.pdf" TargetMode="External"/><Relationship Id="rId36" Type="http://schemas.openxmlformats.org/officeDocument/2006/relationships/hyperlink" Target="http://www.mpce.mp.br/wp-content/uploads/2022/08/CONTRATO-025-2021.pdf" TargetMode="External"/><Relationship Id="rId57" Type="http://schemas.openxmlformats.org/officeDocument/2006/relationships/hyperlink" Target="http://www.mpce.mp.br/wp-content/uploads/2022/08/CONTRATO-009-2016-LOCACAO-CANINDE.pdf" TargetMode="External"/><Relationship Id="rId106" Type="http://schemas.openxmlformats.org/officeDocument/2006/relationships/hyperlink" Target="http://www.mpce.mp.br/wp-content/uploads/2022/08/Contrato-001-2015-.pdf" TargetMode="External"/><Relationship Id="rId127" Type="http://schemas.openxmlformats.org/officeDocument/2006/relationships/hyperlink" Target="http://www.mpce.mp.br/wp-content/uploads/2022/08/Contrato-085-2019.pdf" TargetMode="External"/><Relationship Id="rId10" Type="http://schemas.openxmlformats.org/officeDocument/2006/relationships/hyperlink" Target="http://www.mpce.mp.br/wp-content/uploads/2022/08/CONTRATO-039-2019.pdf" TargetMode="External"/><Relationship Id="rId31" Type="http://schemas.openxmlformats.org/officeDocument/2006/relationships/hyperlink" Target="http://www.mpce.mp.br/wp-content/uploads/2022/08/Contrato-031-2017.pdf" TargetMode="External"/><Relationship Id="rId52" Type="http://schemas.openxmlformats.org/officeDocument/2006/relationships/hyperlink" Target="http://www.mpce.mp.br/wp-content/uploads/2022/08/Contrato-040-2018-FRANCISCO-EDMILSON-Loc.-PROM.-CRATEUS.pdf" TargetMode="External"/><Relationship Id="rId73" Type="http://schemas.openxmlformats.org/officeDocument/2006/relationships/hyperlink" Target="http://www.mpce.mp.br/wp-content/uploads/2022/08/Contrato-020-2017.pdf" TargetMode="External"/><Relationship Id="rId78" Type="http://schemas.openxmlformats.org/officeDocument/2006/relationships/hyperlink" Target="http://www.mpce.mp.br/wp-content/uploads/2022/08/Contrato-014-2019.pdf" TargetMode="External"/><Relationship Id="rId94" Type="http://schemas.openxmlformats.org/officeDocument/2006/relationships/hyperlink" Target="http://www.mpce.mp.br/wp-content/uploads/2022/08/CONTRATO-048-2019.pdf" TargetMode="External"/><Relationship Id="rId99" Type="http://schemas.openxmlformats.org/officeDocument/2006/relationships/hyperlink" Target="http://www.mpce.mp.br/wp-content/uploads/2022/08/Contrato-085-2019.pdf" TargetMode="External"/><Relationship Id="rId101" Type="http://schemas.openxmlformats.org/officeDocument/2006/relationships/hyperlink" Target="http://www.mpce.mp.br/wp-content/uploads/2022/08/Contrato-034-2021.pdf" TargetMode="External"/><Relationship Id="rId122" Type="http://schemas.openxmlformats.org/officeDocument/2006/relationships/hyperlink" Target="http://www.mpce.mp.br/wp-content/uploads/2022/08/Contrato-026-2017.pdf" TargetMode="External"/><Relationship Id="rId4" Type="http://schemas.openxmlformats.org/officeDocument/2006/relationships/hyperlink" Target="http://www.mpce.mp.br/wp-content/uploads/2022/08/Contrato-012-2017-Locacao-J.-NORTE.pdf" TargetMode="External"/><Relationship Id="rId9" Type="http://schemas.openxmlformats.org/officeDocument/2006/relationships/hyperlink" Target="http://www.mpce.mp.br/wp-content/uploads/2022/08/Contrato-019-2014.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84-2019.pdf" TargetMode="External"/><Relationship Id="rId68" Type="http://schemas.openxmlformats.org/officeDocument/2006/relationships/hyperlink" Target="http://www.mpce.mp.br/wp-content/uploads/2022/08/Contrato-008-2015-Promotorias-de-Russas-PGJ-X-LEDA-SCIPIAO.pdf" TargetMode="External"/><Relationship Id="rId89" Type="http://schemas.openxmlformats.org/officeDocument/2006/relationships/hyperlink" Target="http://www.mpce.mp.br/wp-content/uploads/2022/08/Contrato-063-2019.pdf" TargetMode="External"/><Relationship Id="rId112" Type="http://schemas.openxmlformats.org/officeDocument/2006/relationships/hyperlink" Target="http://www.mpce.mp.br/wp-content/uploads/2022/08/Convenio-002-2019-SEINFRA.pdf" TargetMode="External"/><Relationship Id="rId133" Type="http://schemas.openxmlformats.org/officeDocument/2006/relationships/hyperlink" Target="http://www8.mpce.mp.br/Dispensa/092022000138865.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mpce.mp.br/wp-content/uploads/2022/08/Contrato-084-2019.pdf" TargetMode="External"/><Relationship Id="rId21" Type="http://schemas.openxmlformats.org/officeDocument/2006/relationships/hyperlink" Target="http://www.mpce.mp.br/wp-content/uploads/2022/08/Contrato-014-2019.pdf" TargetMode="External"/><Relationship Id="rId42" Type="http://schemas.openxmlformats.org/officeDocument/2006/relationships/hyperlink" Target="http://www.mpce.mp.br/wp-content/uploads/2022/08/Contrato-034-2021.pdf" TargetMode="External"/><Relationship Id="rId63" Type="http://schemas.openxmlformats.org/officeDocument/2006/relationships/hyperlink" Target="http://www.mpce.mp.br/wp-content/uploads/2022/08/Contrato-022-2010.pdf" TargetMode="External"/><Relationship Id="rId84" Type="http://schemas.openxmlformats.org/officeDocument/2006/relationships/hyperlink" Target="http://www.mpce.mp.br/wp-content/uploads/2022/08/CONTRATO-015-2019.pdf" TargetMode="External"/><Relationship Id="rId138" Type="http://schemas.openxmlformats.org/officeDocument/2006/relationships/hyperlink" Target="http://www8.mpce.mp.br/Dispensa/092022000138865.pdf" TargetMode="External"/><Relationship Id="rId107" Type="http://schemas.openxmlformats.org/officeDocument/2006/relationships/hyperlink" Target="http://www.mpce.mp.br/wp-content/uploads/2022/08/CONTRATO-027-2021.pdf" TargetMode="External"/><Relationship Id="rId11" Type="http://schemas.openxmlformats.org/officeDocument/2006/relationships/hyperlink" Target="http://www.mpce.mp.br/wp-content/uploads/2022/08/Contrato-012-2017-Locacao-J.-NORTE.pdf" TargetMode="External"/><Relationship Id="rId32" Type="http://schemas.openxmlformats.org/officeDocument/2006/relationships/hyperlink" Target="http://www.mpce.mp.br/wp-content/uploads/2022/08/CONTRATO-015-2019.pdf" TargetMode="External"/><Relationship Id="rId37" Type="http://schemas.openxmlformats.org/officeDocument/2006/relationships/hyperlink" Target="http://www.mpce.mp.br/wp-content/uploads/2022/08/Contrato-002-2017.pdf" TargetMode="External"/><Relationship Id="rId53" Type="http://schemas.openxmlformats.org/officeDocument/2006/relationships/hyperlink" Target="http://www.mpce.mp.br/wp-content/uploads/2022/08/Contrato-013-2019.pdf" TargetMode="External"/><Relationship Id="rId58" Type="http://schemas.openxmlformats.org/officeDocument/2006/relationships/hyperlink" Target="http://www.mpce.mp.br/wp-content/uploads/2022/08/Contrato-043-2013.pdf" TargetMode="External"/><Relationship Id="rId74" Type="http://schemas.openxmlformats.org/officeDocument/2006/relationships/hyperlink" Target="http://www.mpce.mp.br/wp-content/uploads/2022/08/CONTRATO-045-2021.pdf" TargetMode="External"/><Relationship Id="rId79" Type="http://schemas.openxmlformats.org/officeDocument/2006/relationships/hyperlink" Target="http://www.mpce.mp.br/wp-content/uploads/2022/08/Contrato-N&#176;-004.2020-1.pdf" TargetMode="External"/><Relationship Id="rId102" Type="http://schemas.openxmlformats.org/officeDocument/2006/relationships/hyperlink" Target="http://www.mpce.mp.br/wp-content/uploads/2022/08/Contrato-084-2019.pdf" TargetMode="External"/><Relationship Id="rId123" Type="http://schemas.openxmlformats.org/officeDocument/2006/relationships/hyperlink" Target="http://www.mpce.mp.br/wp-content/uploads/2022/08/Contrato-001-2015-.pdf" TargetMode="External"/><Relationship Id="rId128" Type="http://schemas.openxmlformats.org/officeDocument/2006/relationships/hyperlink" Target="http://www.mpce.mp.br/wp-content/uploads/2022/08/CONTRATO-006-2017.pdf" TargetMode="External"/><Relationship Id="rId5" Type="http://schemas.openxmlformats.org/officeDocument/2006/relationships/hyperlink" Target="http://www.mpce.mp.br/wp-content/uploads/2022/08/Contrato-008-2017.pdf" TargetMode="External"/><Relationship Id="rId90" Type="http://schemas.openxmlformats.org/officeDocument/2006/relationships/hyperlink" Target="http://www.mpce.mp.br/wp-content/uploads/2022/08/Contrato-013-2019.pdf" TargetMode="External"/><Relationship Id="rId95" Type="http://schemas.openxmlformats.org/officeDocument/2006/relationships/hyperlink" Target="http://www.mpce.mp.br/wp-content/uploads/2022/08/Contrato-074-2019.pdf" TargetMode="External"/><Relationship Id="rId22" Type="http://schemas.openxmlformats.org/officeDocument/2006/relationships/hyperlink" Target="http://www.mpce.mp.br/wp-content/uploads/2022/08/Contrato-013-2019.pdf" TargetMode="External"/><Relationship Id="rId27" Type="http://schemas.openxmlformats.org/officeDocument/2006/relationships/hyperlink" Target="http://www.mpce.mp.br/wp-content/uploads/2022/08/Contrato-084-2019.pdf" TargetMode="External"/><Relationship Id="rId43" Type="http://schemas.openxmlformats.org/officeDocument/2006/relationships/hyperlink" Target="http://www.mpce.mp.br/wp-content/uploads/2022/08/CONTRATO-025-2021.pdf" TargetMode="External"/><Relationship Id="rId48" Type="http://schemas.openxmlformats.org/officeDocument/2006/relationships/hyperlink" Target="http://www.mpce.mp.br/wp-content/uploads/2022/08/CONTRATO-051-2019-PGJ-X-DIANA-PAULA-FONTENELE-DISPENSA-LOCACAO-VICOSA.pdf" TargetMode="External"/><Relationship Id="rId64" Type="http://schemas.openxmlformats.org/officeDocument/2006/relationships/hyperlink" Target="http://www.mpce.mp.br/wp-content/uploads/2022/08/CONTRATO-009-2016-LOCACAO-CANINDE.pdf" TargetMode="External"/><Relationship Id="rId69" Type="http://schemas.openxmlformats.org/officeDocument/2006/relationships/hyperlink" Target="http://www.mpce.mp.br/wp-content/uploads/2022/08/CONTRATO-025-2021.pdf" TargetMode="External"/><Relationship Id="rId113" Type="http://schemas.openxmlformats.org/officeDocument/2006/relationships/hyperlink" Target="http://www.mpce.mp.br/wp-content/uploads/2022/08/Contrato-001-2015-.pdf" TargetMode="External"/><Relationship Id="rId118" Type="http://schemas.openxmlformats.org/officeDocument/2006/relationships/hyperlink" Target="http://www.mpce.mp.br/wp-content/uploads/2022/08/Contrato-035-2018-.pdf" TargetMode="External"/><Relationship Id="rId134" Type="http://schemas.openxmlformats.org/officeDocument/2006/relationships/hyperlink" Target="http://www.mpce.mp.br/wp-content/uploads/2022/08/Contrato-085-2019.pdf" TargetMode="External"/><Relationship Id="rId139" Type="http://schemas.openxmlformats.org/officeDocument/2006/relationships/hyperlink" Target="http://www8.mpce.mp.br/Dispensa/092022000138865.pdf" TargetMode="External"/><Relationship Id="rId80" Type="http://schemas.openxmlformats.org/officeDocument/2006/relationships/hyperlink" Target="http://www.mpce.mp.br/wp-content/uploads/2022/08/Contrato-020-2017.pdf" TargetMode="External"/><Relationship Id="rId85" Type="http://schemas.openxmlformats.org/officeDocument/2006/relationships/hyperlink" Target="http://www.mpce.mp.br/wp-content/uploads/2022/08/Contrato-014-2019.pdf" TargetMode="External"/><Relationship Id="rId12" Type="http://schemas.openxmlformats.org/officeDocument/2006/relationships/hyperlink" Target="http://www.mpce.mp.br/wp-content/uploads/2022/08/Contrato-031-2017.pdf" TargetMode="External"/><Relationship Id="rId17" Type="http://schemas.openxmlformats.org/officeDocument/2006/relationships/hyperlink" Target="http://www.mpce.mp.br/wp-content/uploads/2022/08/CONTRATO-039-2019.pdf" TargetMode="External"/><Relationship Id="rId33" Type="http://schemas.openxmlformats.org/officeDocument/2006/relationships/hyperlink" Target="http://www.mpce.mp.br/wp-content/uploads/2022/08/CONTRATO-015-2019.pdf" TargetMode="External"/><Relationship Id="rId38" Type="http://schemas.openxmlformats.org/officeDocument/2006/relationships/hyperlink" Target="http://www.mpce.mp.br/wp-content/uploads/2022/08/Contrato-031-2017.pdf" TargetMode="External"/><Relationship Id="rId59" Type="http://schemas.openxmlformats.org/officeDocument/2006/relationships/hyperlink" Target="http://www.mpce.mp.br/wp-content/uploads/2022/08/Contrato-040-2018-FRANCISCO-EDMILSON-Loc.-PROM.-CRATEUS.pdf" TargetMode="External"/><Relationship Id="rId103" Type="http://schemas.openxmlformats.org/officeDocument/2006/relationships/hyperlink" Target="http://www.mpce.mp.br/wp-content/uploads/2022/08/CONTRATO-035-2021.pdf" TargetMode="External"/><Relationship Id="rId108" Type="http://schemas.openxmlformats.org/officeDocument/2006/relationships/hyperlink" Target="http://www.mpce.mp.br/wp-content/uploads/2022/08/Contrato-034-2021.pdf" TargetMode="External"/><Relationship Id="rId124" Type="http://schemas.openxmlformats.org/officeDocument/2006/relationships/hyperlink" Target="http://www.mpce.mp.br/wp-content/uploads/2022/08/Contrato-029-2015-.pdf" TargetMode="External"/><Relationship Id="rId129" Type="http://schemas.openxmlformats.org/officeDocument/2006/relationships/hyperlink" Target="http://www.mpce.mp.br/wp-content/uploads/2022/08/Contrato-026-2017.pdf" TargetMode="External"/><Relationship Id="rId54" Type="http://schemas.openxmlformats.org/officeDocument/2006/relationships/hyperlink" Target="http://www.mpce.mp.br/wp-content/uploads/2022/08/Contrato-084-2019.pdf" TargetMode="External"/><Relationship Id="rId70" Type="http://schemas.openxmlformats.org/officeDocument/2006/relationships/hyperlink" Target="http://www.mpce.mp.br/wp-content/uploads/2022/08/CONTRATO-026-2021.pdf" TargetMode="External"/><Relationship Id="rId75" Type="http://schemas.openxmlformats.org/officeDocument/2006/relationships/hyperlink" Target="http://www.mpce.mp.br/wp-content/uploads/2022/08/Contrato-008-2015-Promotorias-de-Russas-PGJ-X-LEDA-SCIPIAO.pdf" TargetMode="External"/><Relationship Id="rId91" Type="http://schemas.openxmlformats.org/officeDocument/2006/relationships/hyperlink" Target="http://www.mpce.mp.br/wp-content/uploads/2022/08/Contrato-028-2015-PGJ-X-GALGANI-Locacao-de-Imovel-PROCAP.pdf" TargetMode="External"/><Relationship Id="rId96" Type="http://schemas.openxmlformats.org/officeDocument/2006/relationships/hyperlink" Target="http://www.mpce.mp.br/wp-content/uploads/2022/08/Contrato-063-2019.pdf" TargetMode="External"/><Relationship Id="rId140" Type="http://schemas.openxmlformats.org/officeDocument/2006/relationships/hyperlink" Target="http://www8.mpce.mp.br/Dispensa/092022000138865.pdf" TargetMode="External"/><Relationship Id="rId1" Type="http://schemas.openxmlformats.org/officeDocument/2006/relationships/hyperlink" Target="http://www.mpce.mp.br/wp-content/uploads/2022/08/Contrato-014-2021.pdf" TargetMode="External"/><Relationship Id="rId6" Type="http://schemas.openxmlformats.org/officeDocument/2006/relationships/hyperlink" Target="http://www.mpce.mp.br/wp-content/uploads/2022/08/Contrato-029-2015-.pdf" TargetMode="External"/><Relationship Id="rId23" Type="http://schemas.openxmlformats.org/officeDocument/2006/relationships/hyperlink" Target="http://www.mpce.mp.br/wp-content/uploads/2022/08/Contrato-036-2021.pdf" TargetMode="External"/><Relationship Id="rId28" Type="http://schemas.openxmlformats.org/officeDocument/2006/relationships/hyperlink" Target="http://www.mpce.mp.br/wp-content/uploads/2022/08/Contrato-084-2019.pdf" TargetMode="External"/><Relationship Id="rId49" Type="http://schemas.openxmlformats.org/officeDocument/2006/relationships/hyperlink" Target="http://www.mpce.mp.br/wp-content/uploads/2022/08/Contrato-085-2019.pdf" TargetMode="External"/><Relationship Id="rId114" Type="http://schemas.openxmlformats.org/officeDocument/2006/relationships/hyperlink" Target="http://www.mpce.mp.br/wp-content/uploads/2022/08/Contrato-074-2019.pdf" TargetMode="External"/><Relationship Id="rId119" Type="http://schemas.openxmlformats.org/officeDocument/2006/relationships/hyperlink" Target="http://www.mpce.mp.br/wp-content/uploads/2022/08/Convenio-002-2019-SEINFRA.pdf" TargetMode="External"/><Relationship Id="rId44" Type="http://schemas.openxmlformats.org/officeDocument/2006/relationships/hyperlink" Target="http://www.mpce.mp.br/wp-content/uploads/2022/08/CONTRATO-035-2021.pdf" TargetMode="External"/><Relationship Id="rId60" Type="http://schemas.openxmlformats.org/officeDocument/2006/relationships/hyperlink" Target="http://www.mpce.mp.br/wp-content/uploads/2022/08/Contrato-no-037-2011-CPL-PGJ-x-Maria-Da-Cunha-Angelim.pdf" TargetMode="External"/><Relationship Id="rId65" Type="http://schemas.openxmlformats.org/officeDocument/2006/relationships/hyperlink" Target="http://www.mpce.mp.br/wp-content/uploads/2022/08/Contrato-008-2017.pdf" TargetMode="External"/><Relationship Id="rId81" Type="http://schemas.openxmlformats.org/officeDocument/2006/relationships/hyperlink" Target="http://www.mpce.mp.br/wp-content/uploads/2022/08/Contrato-012-2017-Locacao-J.-NORTE.pdf" TargetMode="External"/><Relationship Id="rId86" Type="http://schemas.openxmlformats.org/officeDocument/2006/relationships/hyperlink" Target="http://www.mpce.mp.br/wp-content/uploads/2022/08/Contrato-013-2019.pdf" TargetMode="External"/><Relationship Id="rId130" Type="http://schemas.openxmlformats.org/officeDocument/2006/relationships/hyperlink" Target="http://www.mpce.mp.br/wp-content/uploads/2022/08/Contrato-034-2021.pdf" TargetMode="External"/><Relationship Id="rId135" Type="http://schemas.openxmlformats.org/officeDocument/2006/relationships/hyperlink" Target="http://www.mpce.mp.br/wp-content/uploads/2022/08/Contrato-074-2019.pdf" TargetMode="External"/><Relationship Id="rId13" Type="http://schemas.openxmlformats.org/officeDocument/2006/relationships/hyperlink" Target="http://www.mpce.mp.br/wp-content/uploads/2022/08/Contrato-002-2017.pdf" TargetMode="External"/><Relationship Id="rId18" Type="http://schemas.openxmlformats.org/officeDocument/2006/relationships/hyperlink" Target="http://www.mpce.mp.br/wp-content/uploads/2022/08/CONTRATO-039-2019.pdf" TargetMode="External"/><Relationship Id="rId39" Type="http://schemas.openxmlformats.org/officeDocument/2006/relationships/hyperlink" Target="http://www.mpce.mp.br/wp-content/uploads/2022/08/Contrato-004-2013.pdf" TargetMode="External"/><Relationship Id="rId109" Type="http://schemas.openxmlformats.org/officeDocument/2006/relationships/hyperlink" Target="http://www.mpce.mp.br/wp-content/uploads/2022/08/Contrato-024-2019.pdf" TargetMode="External"/><Relationship Id="rId34" Type="http://schemas.openxmlformats.org/officeDocument/2006/relationships/hyperlink" Target="http://www.mpce.mp.br/wp-content/uploads/2022/08/Contrato-no-019-2014-CPL-PGJ-X-Eunice-Locacao-Imove-CAOPIJ-2.pdf" TargetMode="External"/><Relationship Id="rId50" Type="http://schemas.openxmlformats.org/officeDocument/2006/relationships/hyperlink" Target="http://www.mpce.mp.br/wp-content/uploads/2022/08/Contrato-061-2019.pdf" TargetMode="External"/><Relationship Id="rId55" Type="http://schemas.openxmlformats.org/officeDocument/2006/relationships/hyperlink" Target="http://www.mpce.mp.br/wp-content/uploads/2022/08/Contrato-035-2018-.pdf" TargetMode="External"/><Relationship Id="rId76" Type="http://schemas.openxmlformats.org/officeDocument/2006/relationships/hyperlink" Target="http://www.mpce.mp.br/wp-content/uploads/2022/08/CONTRATO-045-2021.pdf" TargetMode="External"/><Relationship Id="rId97" Type="http://schemas.openxmlformats.org/officeDocument/2006/relationships/hyperlink" Target="http://www.mpce.mp.br/wp-content/uploads/2022/08/Contrato-061-2019.pdf" TargetMode="External"/><Relationship Id="rId104" Type="http://schemas.openxmlformats.org/officeDocument/2006/relationships/hyperlink" Target="http://www.mpce.mp.br/wp-content/uploads/2022/08/Contrato-023-2020.pdf" TargetMode="External"/><Relationship Id="rId120" Type="http://schemas.openxmlformats.org/officeDocument/2006/relationships/hyperlink" Target="http://www.mpce.mp.br/wp-content/uploads/2022/08/Convenio-002-2019-SEINFRA.pdf" TargetMode="External"/><Relationship Id="rId125" Type="http://schemas.openxmlformats.org/officeDocument/2006/relationships/hyperlink" Target="http://www.mpce.mp.br/wp-content/uploads/2022/08/Contrato-036-2021.pdf" TargetMode="External"/><Relationship Id="rId141" Type="http://schemas.openxmlformats.org/officeDocument/2006/relationships/printerSettings" Target="../printerSettings/printerSettings5.bin"/><Relationship Id="rId7" Type="http://schemas.openxmlformats.org/officeDocument/2006/relationships/hyperlink" Target="http://www.mpce.mp.br/wp-content/uploads/2022/08/CONTRATO-051-2019-PGJ-X-DIANA-PAULA-FONTENELE-DISPENSA-LOCACAO-VICOSA.pdf" TargetMode="External"/><Relationship Id="rId71" Type="http://schemas.openxmlformats.org/officeDocument/2006/relationships/hyperlink" Target="http://www.mpce.mp.br/wp-content/uploads/2022/08/CONTRATO-048-2019.pdf" TargetMode="External"/><Relationship Id="rId92" Type="http://schemas.openxmlformats.org/officeDocument/2006/relationships/hyperlink" Target="http://www.mpce.mp.br/wp-content/uploads/2022/08/Contrato-028-2015-PGJ-X-GALGANI-Locacao-de-Imovel-PROCAP.pdf" TargetMode="External"/><Relationship Id="rId2" Type="http://schemas.openxmlformats.org/officeDocument/2006/relationships/hyperlink" Target="http://www.mpce.mp.br/wp-content/uploads/2022/08/Contrato-055-2019.pdf" TargetMode="External"/><Relationship Id="rId29" Type="http://schemas.openxmlformats.org/officeDocument/2006/relationships/hyperlink" Target="http://www.mpce.mp.br/wp-content/uploads/2022/08/CONTRATO-039-2019.pdf" TargetMode="External"/><Relationship Id="rId24" Type="http://schemas.openxmlformats.org/officeDocument/2006/relationships/hyperlink" Target="http://www.mpce.mp.br/wp-content/uploads/2022/08/Contrato-084-2019.pdf" TargetMode="External"/><Relationship Id="rId40" Type="http://schemas.openxmlformats.org/officeDocument/2006/relationships/hyperlink" Target="http://www.mpce.mp.br/wp-content/uploads/2022/08/Contrato-084-2019.pdf" TargetMode="External"/><Relationship Id="rId45" Type="http://schemas.openxmlformats.org/officeDocument/2006/relationships/hyperlink" Target="http://www.mpce.mp.br/wp-content/uploads/2022/08/CONTRATO-026-2021.pdf" TargetMode="External"/><Relationship Id="rId66" Type="http://schemas.openxmlformats.org/officeDocument/2006/relationships/hyperlink" Target="http://www.mpce.mp.br/wp-content/uploads/2022/08/Contrato-026-2020.pdf" TargetMode="External"/><Relationship Id="rId87" Type="http://schemas.openxmlformats.org/officeDocument/2006/relationships/hyperlink" Target="http://www.mpce.mp.br/wp-content/uploads/2022/08/CONTRATO-039-2019.pdf" TargetMode="External"/><Relationship Id="rId110" Type="http://schemas.openxmlformats.org/officeDocument/2006/relationships/hyperlink" Target="http://www.mpce.mp.br/wp-content/uploads/2022/08/CONTRATO-006-2017.pdf" TargetMode="External"/><Relationship Id="rId115" Type="http://schemas.openxmlformats.org/officeDocument/2006/relationships/hyperlink" Target="http://www.mpce.mp.br/wp-content/uploads/2022/08/Convenio-002-2019-SEINFRA.pdf" TargetMode="External"/><Relationship Id="rId131" Type="http://schemas.openxmlformats.org/officeDocument/2006/relationships/hyperlink" Target="http://www.mpce.mp.br/wp-content/uploads/2022/08/CONTRATO-035-2021.pdf" TargetMode="External"/><Relationship Id="rId136" Type="http://schemas.openxmlformats.org/officeDocument/2006/relationships/hyperlink" Target="http://www.mpce.mp.br/wp-content/uploads/2022/08/Contrato-061-2019.pdf" TargetMode="External"/><Relationship Id="rId61" Type="http://schemas.openxmlformats.org/officeDocument/2006/relationships/hyperlink" Target="http://www.mpce.mp.br/wp-content/uploads/2022/08/Contrato-029-2012.pdf" TargetMode="External"/><Relationship Id="rId82" Type="http://schemas.openxmlformats.org/officeDocument/2006/relationships/hyperlink" Target="http://www.mpce.mp.br/wp-content/uploads/2022/08/Contrato-012-2017-Locacao-J.-NORTE.pdf" TargetMode="External"/><Relationship Id="rId19" Type="http://schemas.openxmlformats.org/officeDocument/2006/relationships/hyperlink" Target="http://www.mpce.mp.br/wp-content/uploads/2022/08/CONTRATO-015-2019.pdf" TargetMode="External"/><Relationship Id="rId14" Type="http://schemas.openxmlformats.org/officeDocument/2006/relationships/hyperlink" Target="http://www.mpce.mp.br/wp-content/uploads/2022/08/Contrato-004-2013.pdf" TargetMode="External"/><Relationship Id="rId30" Type="http://schemas.openxmlformats.org/officeDocument/2006/relationships/hyperlink" Target="http://www.mpce.mp.br/wp-content/uploads/2022/08/CONTRATO-039-2019.pdf" TargetMode="External"/><Relationship Id="rId35" Type="http://schemas.openxmlformats.org/officeDocument/2006/relationships/hyperlink" Target="http://www.mpce.mp.br/wp-content/uploads/2022/08/Contrato-006-2021.pdf" TargetMode="External"/><Relationship Id="rId56" Type="http://schemas.openxmlformats.org/officeDocument/2006/relationships/hyperlink" Target="http://www.mpce.mp.br/wp-content/uploads/2022/08/Contrato-053-2019.pdf" TargetMode="External"/><Relationship Id="rId77" Type="http://schemas.openxmlformats.org/officeDocument/2006/relationships/hyperlink" Target="http://www.mpce.mp.br/wp-content/uploads/2022/08/Contrato-004-2013.pdf" TargetMode="External"/><Relationship Id="rId100" Type="http://schemas.openxmlformats.org/officeDocument/2006/relationships/hyperlink" Target="http://www.mpce.mp.br/wp-content/uploads/2022/08/Contrato-no-019-2014-CPL-PGJ-X-Eunice-Locacao-Imove-CAOPIJ.pdf" TargetMode="External"/><Relationship Id="rId105" Type="http://schemas.openxmlformats.org/officeDocument/2006/relationships/hyperlink" Target="http://www.mpce.mp.br/wp-content/uploads/2022/08/Contrato-063-2019.pdf" TargetMode="External"/><Relationship Id="rId126" Type="http://schemas.openxmlformats.org/officeDocument/2006/relationships/hyperlink" Target="http://www8.mpce.mp.br/inexigibilidade/092022000085394.pdf" TargetMode="External"/><Relationship Id="rId8" Type="http://schemas.openxmlformats.org/officeDocument/2006/relationships/hyperlink" Target="http://www.mpce.mp.br/wp-content/uploads/2022/08/Contrato-013-2019.pdf" TargetMode="External"/><Relationship Id="rId51" Type="http://schemas.openxmlformats.org/officeDocument/2006/relationships/hyperlink" Target="http://www.mpce.mp.br/wp-content/uploads/2022/08/Contrato-023-2020-CORREIOS.pdf" TargetMode="External"/><Relationship Id="rId72" Type="http://schemas.openxmlformats.org/officeDocument/2006/relationships/hyperlink" Target="http://www.mpce.mp.br/wp-content/uploads/2022/08/CONTRATO-045-2021.pdf" TargetMode="External"/><Relationship Id="rId93" Type="http://schemas.openxmlformats.org/officeDocument/2006/relationships/hyperlink" Target="http://www.mpce.mp.br/wp-content/uploads/2022/08/Contrato-001-2003-ASDERT.pdf" TargetMode="External"/><Relationship Id="rId98" Type="http://schemas.openxmlformats.org/officeDocument/2006/relationships/hyperlink" Target="http://www.mpce.mp.br/wp-content/uploads/2022/08/Contrato-no-039-2013-CPL-PGJ-X-Promotoria-Cascavel.pdf" TargetMode="External"/><Relationship Id="rId121" Type="http://schemas.openxmlformats.org/officeDocument/2006/relationships/hyperlink" Target="http://www.mpce.mp.br/wp-content/uploads/2022/08/Contrato-006-2021.pdf" TargetMode="External"/><Relationship Id="rId142" Type="http://schemas.openxmlformats.org/officeDocument/2006/relationships/drawing" Target="../drawings/drawing6.xml"/><Relationship Id="rId3" Type="http://schemas.openxmlformats.org/officeDocument/2006/relationships/hyperlink" Target="http://www.mpce.mp.br/wp-content/uploads/2022/08/Contrato-007-2019.pdf" TargetMode="External"/><Relationship Id="rId25" Type="http://schemas.openxmlformats.org/officeDocument/2006/relationships/hyperlink" Target="http://www.mpce.mp.br/wp-content/uploads/2022/08/Contrato-026-2020.pdf" TargetMode="External"/><Relationship Id="rId46" Type="http://schemas.openxmlformats.org/officeDocument/2006/relationships/hyperlink" Target="http://www.mpce.mp.br/wp-content/uploads/2022/08/Contrato-026-2017.pdf" TargetMode="External"/><Relationship Id="rId67" Type="http://schemas.openxmlformats.org/officeDocument/2006/relationships/hyperlink" Target="http://www.mpce.mp.br/wp-content/uploads/2022/08/CONTRATO-045-2021.pdf" TargetMode="External"/><Relationship Id="rId116" Type="http://schemas.openxmlformats.org/officeDocument/2006/relationships/hyperlink" Target="http://www.mpce.mp.br/wp-content/uploads/2022/08/Contrato-085-2019.pdf" TargetMode="External"/><Relationship Id="rId137" Type="http://schemas.openxmlformats.org/officeDocument/2006/relationships/hyperlink" Target="http://www.mpce.mp.br/wp-content/uploads/2022/08/CONTRATO-051-2019-PGJ-X-DIANA-PAULA-FONTENELE-DISPENSA-LOCACAO-VICOSA.pdf" TargetMode="External"/><Relationship Id="rId20" Type="http://schemas.openxmlformats.org/officeDocument/2006/relationships/hyperlink" Target="http://www.mpce.mp.br/wp-content/uploads/2022/08/CONTRATO-015-2019.pdf" TargetMode="External"/><Relationship Id="rId41" Type="http://schemas.openxmlformats.org/officeDocument/2006/relationships/hyperlink" Target="http://www.mpce.mp.br/wp-content/uploads/2022/08/Contrato-026-2020.pdf" TargetMode="External"/><Relationship Id="rId62" Type="http://schemas.openxmlformats.org/officeDocument/2006/relationships/hyperlink" Target="http://www.mpce.mp.br/wp-content/uploads/2022/08/Contrato-022-2013.pdf" TargetMode="External"/><Relationship Id="rId83" Type="http://schemas.openxmlformats.org/officeDocument/2006/relationships/hyperlink" Target="http://www.mpce.mp.br/wp-content/uploads/2022/08/CONTRATO-039-2019.pdf" TargetMode="External"/><Relationship Id="rId88" Type="http://schemas.openxmlformats.org/officeDocument/2006/relationships/hyperlink" Target="http://www.mpce.mp.br/wp-content/uploads/2022/08/CONTRATO-015-2019.pdf" TargetMode="External"/><Relationship Id="rId111" Type="http://schemas.openxmlformats.org/officeDocument/2006/relationships/hyperlink" Target="http://www.mpce.mp.br/wp-content/uploads/2022/08/Contrato-053-2019.pdf" TargetMode="External"/><Relationship Id="rId132" Type="http://schemas.openxmlformats.org/officeDocument/2006/relationships/hyperlink" Target="http://www.mpce.mp.br/wp-content/uploads/2022/08/CONTRATO-026-2021.pdf" TargetMode="External"/><Relationship Id="rId15" Type="http://schemas.openxmlformats.org/officeDocument/2006/relationships/hyperlink" Target="http://www.mpce.mp.br/wp-content/uploads/2022/08/Contrato-084-2019.pdf" TargetMode="External"/><Relationship Id="rId36" Type="http://schemas.openxmlformats.org/officeDocument/2006/relationships/hyperlink" Target="http://www.mpce.mp.br/wp-content/uploads/2022/08/CONTRATO-011.2019-PGJ-X-NOVO-CONCEITO-PE-No-001.2018-ARP-No-026.2018-LOT.-01-ITENS-0102.pdf" TargetMode="External"/><Relationship Id="rId57" Type="http://schemas.openxmlformats.org/officeDocument/2006/relationships/hyperlink" Target="http://www.mpce.mp.br/wp-content/uploads/2022/08/CONTRATO-051-2019-PGJ-X-DIANA-PAULA-FONTENELE-DISPENSA-LOCACAO-VICOSA.pdf" TargetMode="External"/><Relationship Id="rId106" Type="http://schemas.openxmlformats.org/officeDocument/2006/relationships/hyperlink" Target="http://www.mpce.mp.br/wp-content/uploads/2022/08/Contrato-085-2019.pdf" TargetMode="External"/><Relationship Id="rId127" Type="http://schemas.openxmlformats.org/officeDocument/2006/relationships/hyperlink" Target="http://www8.mpce.mp.br/Dispensa/092022000016696.pdf" TargetMode="External"/><Relationship Id="rId10" Type="http://schemas.openxmlformats.org/officeDocument/2006/relationships/hyperlink" Target="http://www.mpce.mp.br/wp-content/uploads/2022/08/Contrato-006-2021.pdf" TargetMode="External"/><Relationship Id="rId31" Type="http://schemas.openxmlformats.org/officeDocument/2006/relationships/hyperlink" Target="http://www.mpce.mp.br/wp-content/uploads/2022/08/Contrato-014-2019.pdf" TargetMode="External"/><Relationship Id="rId52" Type="http://schemas.openxmlformats.org/officeDocument/2006/relationships/hyperlink" Target="http://www.mpce.mp.br/wp-content/uploads/2022/08/Contrato-013-2019.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02-2017.pdf" TargetMode="External"/><Relationship Id="rId94" Type="http://schemas.openxmlformats.org/officeDocument/2006/relationships/hyperlink" Target="http://www.mpce.mp.br/wp-content/uploads/2022/08/Contrato-026-2017.pdf" TargetMode="External"/><Relationship Id="rId99" Type="http://schemas.openxmlformats.org/officeDocument/2006/relationships/hyperlink" Target="http://www.mpce.mp.br/wp-content/uploads/2022/08/CONTRATO-027-2021.pdf" TargetMode="External"/><Relationship Id="rId101" Type="http://schemas.openxmlformats.org/officeDocument/2006/relationships/hyperlink" Target="http://www.mpce.mp.br/wp-content/uploads/2022/08/CONTRATO-048-2019.pdf" TargetMode="External"/><Relationship Id="rId122" Type="http://schemas.openxmlformats.org/officeDocument/2006/relationships/hyperlink" Target="http://www.mpce.mp.br/wp-content/uploads/2022/08/Contrato-031-2017.pdf" TargetMode="External"/><Relationship Id="rId4" Type="http://schemas.openxmlformats.org/officeDocument/2006/relationships/hyperlink" Target="http://www.mpce.mp.br/wp-content/uploads/2022/08/Contrato-028-2015-PGJ-X-GALGANI-Locacao-de-Imovel-PROCAP.pdf" TargetMode="External"/><Relationship Id="rId9" Type="http://schemas.openxmlformats.org/officeDocument/2006/relationships/hyperlink" Target="http://www.mpce.mp.br/wp-content/uploads/2022/08/CONTRATO-051-2019-PGJ-X-DIANA-PAULA-FONTENELE-DISPENSA-LOCACAO-VICOSA.pdf" TargetMode="External"/><Relationship Id="rId26" Type="http://schemas.openxmlformats.org/officeDocument/2006/relationships/hyperlink" Target="http://www.mpce.mp.br/wp-content/uploads/2022/08/CONTRATO-006-2017.pdf" TargetMode="External"/><Relationship Id="rId47" Type="http://schemas.openxmlformats.org/officeDocument/2006/relationships/hyperlink" Target="http://www.mpce.mp.br/wp-content/uploads/2022/08/Contrato-074-2019.pdf" TargetMode="External"/><Relationship Id="rId68" Type="http://schemas.openxmlformats.org/officeDocument/2006/relationships/hyperlink" Target="http://www.mpce.mp.br/wp-content/uploads/2022/08/CONTRATO-045-2021.pdf" TargetMode="External"/><Relationship Id="rId89" Type="http://schemas.openxmlformats.org/officeDocument/2006/relationships/hyperlink" Target="http://www.mpce.mp.br/wp-content/uploads/2022/08/Contrato-014-2019.pdf" TargetMode="External"/><Relationship Id="rId112" Type="http://schemas.openxmlformats.org/officeDocument/2006/relationships/hyperlink" Target="http://www.mpce.mp.br/wp-content/uploads/2022/08/CONTRATO-006-2017.pdf" TargetMode="External"/><Relationship Id="rId133" Type="http://schemas.openxmlformats.org/officeDocument/2006/relationships/hyperlink" Target="http://www.mpce.mp.br/wp-content/uploads/2022/08/CONTRATO-025-2021.pdf" TargetMode="External"/><Relationship Id="rId16" Type="http://schemas.openxmlformats.org/officeDocument/2006/relationships/hyperlink" Target="http://www.mpce.mp.br/wp-content/uploads/2022/08/Contrato-019-2014.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mpce.mp.br/wp-content/uploads/2022/08/Contrato-053-2019.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11.2019-PGJ-X-NOVO-CONCEITO-PE-No-001.2018-ARP-No-026.2018-LOT.-01-ITENS-0102.pdf" TargetMode="External"/><Relationship Id="rId63" Type="http://schemas.openxmlformats.org/officeDocument/2006/relationships/hyperlink" Target="http://www.mpce.mp.br/wp-content/uploads/2022/08/CONTRATO-051-2019-PGJ-X-DIANA-PAULA-FONTENELE-DISPENSA-LOCACAO-VICOSA.pdf" TargetMode="External"/><Relationship Id="rId84" Type="http://schemas.openxmlformats.org/officeDocument/2006/relationships/hyperlink" Target="http://www.mpce.mp.br/wp-content/uploads/2022/08/Contrato-002-2017.pdf" TargetMode="External"/><Relationship Id="rId138" Type="http://schemas.openxmlformats.org/officeDocument/2006/relationships/hyperlink" Target="http://www.mpce.mp.br/wp-content/uploads/2022/08/CONTRATO-026-2021.pdf" TargetMode="External"/><Relationship Id="rId107" Type="http://schemas.openxmlformats.org/officeDocument/2006/relationships/hyperlink" Target="http://www.mpce.mp.br/wp-content/uploads/2022/08/CONTRATO-048-2019.pdf" TargetMode="External"/><Relationship Id="rId11" Type="http://schemas.openxmlformats.org/officeDocument/2006/relationships/hyperlink" Target="http://www.mpce.mp.br/wp-content/uploads/2022/08/Contrato-008-2017.pdf" TargetMode="External"/><Relationship Id="rId32" Type="http://schemas.openxmlformats.org/officeDocument/2006/relationships/hyperlink" Target="http://www.mpce.mp.br/wp-content/uploads/2022/08/CONTRATO-006-2017.pdf" TargetMode="External"/><Relationship Id="rId53" Type="http://schemas.openxmlformats.org/officeDocument/2006/relationships/hyperlink" Target="http://www.mpce.mp.br/wp-content/uploads/2022/08/Contrato-074-2019.pdf" TargetMode="External"/><Relationship Id="rId74" Type="http://schemas.openxmlformats.org/officeDocument/2006/relationships/hyperlink" Target="http://www.mpce.mp.br/wp-content/uploads/2022/08/CONTRATO-045-2021.pdf" TargetMode="External"/><Relationship Id="rId128" Type="http://schemas.openxmlformats.org/officeDocument/2006/relationships/hyperlink" Target="http://www.mpce.mp.br/wp-content/uploads/2022/08/Contrato-031-2017.pdf" TargetMode="External"/><Relationship Id="rId5" Type="http://schemas.openxmlformats.org/officeDocument/2006/relationships/hyperlink" Target="http://www.mpce.mp.br/wp-content/uploads/2022/08/Contrato-006-2021.pdf" TargetMode="External"/><Relationship Id="rId90" Type="http://schemas.openxmlformats.org/officeDocument/2006/relationships/hyperlink" Target="http://www.mpce.mp.br/wp-content/uploads/2022/08/CONTRATO-015-2019.pdf" TargetMode="External"/><Relationship Id="rId95" Type="http://schemas.openxmlformats.org/officeDocument/2006/relationships/hyperlink" Target="http://www.mpce.mp.br/wp-content/uploads/2022/08/Contrato-014-2019.pdf" TargetMode="External"/><Relationship Id="rId22" Type="http://schemas.openxmlformats.org/officeDocument/2006/relationships/hyperlink" Target="http://www.mpce.mp.br/wp-content/uploads/2022/08/Contrato-019-2014.pdf" TargetMode="External"/><Relationship Id="rId27" Type="http://schemas.openxmlformats.org/officeDocument/2006/relationships/hyperlink" Target="http://www.mpce.mp.br/wp-content/uploads/2022/08/Contrato-014-2019.pdf" TargetMode="External"/><Relationship Id="rId43" Type="http://schemas.openxmlformats.org/officeDocument/2006/relationships/hyperlink" Target="http://www.mpce.mp.br/wp-content/uploads/2022/08/Contrato-002-2017.pdf" TargetMode="External"/><Relationship Id="rId48" Type="http://schemas.openxmlformats.org/officeDocument/2006/relationships/hyperlink" Target="http://www.mpce.mp.br/wp-content/uploads/2022/08/Contrato-034-2021.pdf" TargetMode="External"/><Relationship Id="rId64" Type="http://schemas.openxmlformats.org/officeDocument/2006/relationships/hyperlink" Target="http://www.mpce.mp.br/wp-content/uploads/2022/08/Contrato-043-2013.pdf" TargetMode="External"/><Relationship Id="rId69" Type="http://schemas.openxmlformats.org/officeDocument/2006/relationships/hyperlink" Target="http://www.mpce.mp.br/wp-content/uploads/2022/08/Contrato-022-2010.pdf" TargetMode="External"/><Relationship Id="rId113" Type="http://schemas.openxmlformats.org/officeDocument/2006/relationships/hyperlink" Target="http://www.mpce.mp.br/wp-content/uploads/2022/08/CONTRATO-027-2021.pdf" TargetMode="External"/><Relationship Id="rId118" Type="http://schemas.openxmlformats.org/officeDocument/2006/relationships/hyperlink" Target="http://www.mpce.mp.br/wp-content/uploads/2022/08/CONTRATO-006-2017.pdf" TargetMode="External"/><Relationship Id="rId134" Type="http://schemas.openxmlformats.org/officeDocument/2006/relationships/hyperlink" Target="http://www.mpce.mp.br/wp-content/uploads/2022/08/CONTRATO-006-2017.pdf" TargetMode="External"/><Relationship Id="rId139" Type="http://schemas.openxmlformats.org/officeDocument/2006/relationships/hyperlink" Target="http://www.mpce.mp.br/wp-content/uploads/2022/08/CONTRATO-025-2021.pdf" TargetMode="External"/><Relationship Id="rId80" Type="http://schemas.openxmlformats.org/officeDocument/2006/relationships/hyperlink" Target="http://www.mpce.mp.br/wp-content/uploads/2022/08/CONTRATO-045-2021.pdf" TargetMode="External"/><Relationship Id="rId85" Type="http://schemas.openxmlformats.org/officeDocument/2006/relationships/hyperlink" Target="http://www.mpce.mp.br/wp-content/uploads/2022/08/Contrato-N&#176;-004.2020-1.pdf" TargetMode="External"/><Relationship Id="rId12" Type="http://schemas.openxmlformats.org/officeDocument/2006/relationships/hyperlink" Target="http://www.mpce.mp.br/wp-content/uploads/2022/08/Contrato-029-2015-.pdf" TargetMode="External"/><Relationship Id="rId17" Type="http://schemas.openxmlformats.org/officeDocument/2006/relationships/hyperlink" Target="http://www.mpce.mp.br/wp-content/uploads/2022/08/Contrato-012-2017-Locacao-J.-NORTE.pdf" TargetMode="External"/><Relationship Id="rId33" Type="http://schemas.openxmlformats.org/officeDocument/2006/relationships/hyperlink" Target="http://www.mpce.mp.br/wp-content/uploads/2022/08/Contrato-084-2019.pdf" TargetMode="External"/><Relationship Id="rId38" Type="http://schemas.openxmlformats.org/officeDocument/2006/relationships/hyperlink" Target="http://www.mpce.mp.br/wp-content/uploads/2022/08/CONTRATO-015-2019.pdf" TargetMode="External"/><Relationship Id="rId59" Type="http://schemas.openxmlformats.org/officeDocument/2006/relationships/hyperlink" Target="http://www.mpce.mp.br/wp-content/uploads/2022/08/Contrato-013-2019.pdf" TargetMode="External"/><Relationship Id="rId103" Type="http://schemas.openxmlformats.org/officeDocument/2006/relationships/hyperlink" Target="http://www.mpce.mp.br/wp-content/uploads/2022/08/Contrato-061-2019.pdf" TargetMode="External"/><Relationship Id="rId108" Type="http://schemas.openxmlformats.org/officeDocument/2006/relationships/hyperlink" Target="http://www.mpce.mp.br/wp-content/uploads/2022/08/Contrato-084-2019.pdf" TargetMode="External"/><Relationship Id="rId124" Type="http://schemas.openxmlformats.org/officeDocument/2006/relationships/hyperlink" Target="http://www.mpce.mp.br/wp-content/uploads/2022/08/Contrato-035-2018-.pdf" TargetMode="External"/><Relationship Id="rId129" Type="http://schemas.openxmlformats.org/officeDocument/2006/relationships/hyperlink" Target="http://www.mpce.mp.br/wp-content/uploads/2022/08/Contrato-001-2015-.pdf" TargetMode="External"/><Relationship Id="rId54" Type="http://schemas.openxmlformats.org/officeDocument/2006/relationships/hyperlink" Target="http://www.mpce.mp.br/wp-content/uploads/2022/08/CONTRATO-051-2019-PGJ-X-DIANA-PAULA-FONTENELE-DISPENSA-LOCACAO-VICOSA.pdf" TargetMode="External"/><Relationship Id="rId70" Type="http://schemas.openxmlformats.org/officeDocument/2006/relationships/hyperlink" Target="http://www.mpce.mp.br/wp-content/uploads/2022/08/CONTRATO-009-2016-LOCACAO-CANINDE.pdf" TargetMode="External"/><Relationship Id="rId75" Type="http://schemas.openxmlformats.org/officeDocument/2006/relationships/hyperlink" Target="http://www.mpce.mp.br/wp-content/uploads/2022/08/CONTRATO-025-2021.pdf" TargetMode="External"/><Relationship Id="rId91" Type="http://schemas.openxmlformats.org/officeDocument/2006/relationships/hyperlink" Target="http://www.mpce.mp.br/wp-content/uploads/2022/08/Contrato-014-2019.pdf" TargetMode="External"/><Relationship Id="rId96" Type="http://schemas.openxmlformats.org/officeDocument/2006/relationships/hyperlink" Target="http://www.mpce.mp.br/wp-content/uploads/2022/08/Contrato-013-2019.pdf" TargetMode="External"/><Relationship Id="rId140" Type="http://schemas.openxmlformats.org/officeDocument/2006/relationships/hyperlink" Target="http://www.mpce.mp.br/wp-content/uploads/2022/08/Contrato-085-2019.pdf" TargetMode="External"/><Relationship Id="rId145" Type="http://schemas.openxmlformats.org/officeDocument/2006/relationships/hyperlink" Target="http://www8.mpce.mp.br/Dispensa/092022000138865.pdf" TargetMode="External"/><Relationship Id="rId1" Type="http://schemas.openxmlformats.org/officeDocument/2006/relationships/hyperlink" Target="http://www.mpce.mp.br/wp-content/uploads/2022/08/Contrato-035-2018-.pdf" TargetMode="External"/><Relationship Id="rId6" Type="http://schemas.openxmlformats.org/officeDocument/2006/relationships/hyperlink" Target="http://www.mpce.mp.br/wp-content/uploads/2022/08/Contrato-036-2021.pdf" TargetMode="External"/><Relationship Id="rId23" Type="http://schemas.openxmlformats.org/officeDocument/2006/relationships/hyperlink" Target="http://www.mpce.mp.br/wp-content/uploads/2022/08/CONTRATO-039-2019.pdf" TargetMode="External"/><Relationship Id="rId28" Type="http://schemas.openxmlformats.org/officeDocument/2006/relationships/hyperlink" Target="http://www.mpce.mp.br/wp-content/uploads/2022/08/Contrato-013-2019.pdf" TargetMode="External"/><Relationship Id="rId49" Type="http://schemas.openxmlformats.org/officeDocument/2006/relationships/hyperlink" Target="http://www.mpce.mp.br/wp-content/uploads/2022/08/CONTRATO-025-2021.pdf" TargetMode="External"/><Relationship Id="rId114" Type="http://schemas.openxmlformats.org/officeDocument/2006/relationships/hyperlink" Target="http://www.mpce.mp.br/wp-content/uploads/2022/08/Contrato-034-2021.pdf" TargetMode="External"/><Relationship Id="rId119" Type="http://schemas.openxmlformats.org/officeDocument/2006/relationships/hyperlink" Target="http://www.mpce.mp.br/wp-content/uploads/2022/08/Contrato-001-2015-.pdf" TargetMode="External"/><Relationship Id="rId44" Type="http://schemas.openxmlformats.org/officeDocument/2006/relationships/hyperlink" Target="http://www.mpce.mp.br/wp-content/uploads/2022/08/Contrato-031-2017.pdf" TargetMode="External"/><Relationship Id="rId60" Type="http://schemas.openxmlformats.org/officeDocument/2006/relationships/hyperlink" Target="http://www.mpce.mp.br/wp-content/uploads/2022/08/Contrato-084-2019.pdf" TargetMode="External"/><Relationship Id="rId65" Type="http://schemas.openxmlformats.org/officeDocument/2006/relationships/hyperlink" Target="http://www.mpce.mp.br/wp-content/uploads/2022/08/Contrato-040-2018-FRANCISCO-EDMILSON-Loc.-PROM.-CRATEUS.pdf" TargetMode="External"/><Relationship Id="rId81" Type="http://schemas.openxmlformats.org/officeDocument/2006/relationships/hyperlink" Target="http://www.mpce.mp.br/wp-content/uploads/2022/08/Contrato-008-2015-Promotorias-de-Russas-PGJ-X-LEDA-SCIPIAO.pdf" TargetMode="External"/><Relationship Id="rId86" Type="http://schemas.openxmlformats.org/officeDocument/2006/relationships/hyperlink" Target="http://www.mpce.mp.br/wp-content/uploads/2022/08/Contrato-020-2017.pdf" TargetMode="External"/><Relationship Id="rId130" Type="http://schemas.openxmlformats.org/officeDocument/2006/relationships/hyperlink" Target="http://www.mpce.mp.br/wp-content/uploads/2022/08/Contrato-029-2015-.pdf" TargetMode="External"/><Relationship Id="rId135" Type="http://schemas.openxmlformats.org/officeDocument/2006/relationships/hyperlink" Target="http://www.mpce.mp.br/wp-content/uploads/2022/08/Contrato-026-2017.pdf" TargetMode="External"/><Relationship Id="rId13" Type="http://schemas.openxmlformats.org/officeDocument/2006/relationships/hyperlink" Target="http://www.mpce.mp.br/wp-content/uploads/2022/08/CONTRATO-051-2019-PGJ-X-DIANA-PAULA-FONTENELE-DISPENSA-LOCACAO-VICOSA.pdf" TargetMode="External"/><Relationship Id="rId18" Type="http://schemas.openxmlformats.org/officeDocument/2006/relationships/hyperlink" Target="http://www.mpce.mp.br/wp-content/uploads/2022/08/Contrato-031-2017.pdf" TargetMode="External"/><Relationship Id="rId39" Type="http://schemas.openxmlformats.org/officeDocument/2006/relationships/hyperlink" Target="http://www.mpce.mp.br/wp-content/uploads/2022/08/CONTRATO-015-2019.pdf" TargetMode="External"/><Relationship Id="rId109" Type="http://schemas.openxmlformats.org/officeDocument/2006/relationships/hyperlink" Target="http://www.mpce.mp.br/wp-content/uploads/2022/08/CONTRATO-035-2021.pdf" TargetMode="External"/><Relationship Id="rId34" Type="http://schemas.openxmlformats.org/officeDocument/2006/relationships/hyperlink" Target="http://www.mpce.mp.br/wp-content/uploads/2022/08/Contrato-084-2019.pdf" TargetMode="External"/><Relationship Id="rId50" Type="http://schemas.openxmlformats.org/officeDocument/2006/relationships/hyperlink" Target="http://www.mpce.mp.br/wp-content/uploads/2022/08/CONTRATO-035-2021.pdf" TargetMode="External"/><Relationship Id="rId55" Type="http://schemas.openxmlformats.org/officeDocument/2006/relationships/hyperlink" Target="http://www.mpce.mp.br/wp-content/uploads/2022/08/Contrato-085-2019.pdf" TargetMode="External"/><Relationship Id="rId76" Type="http://schemas.openxmlformats.org/officeDocument/2006/relationships/hyperlink" Target="http://www.mpce.mp.br/wp-content/uploads/2022/08/CONTRATO-026-2021.pdf" TargetMode="External"/><Relationship Id="rId97" Type="http://schemas.openxmlformats.org/officeDocument/2006/relationships/hyperlink" Target="http://www.mpce.mp.br/wp-content/uploads/2022/08/Contrato-028-2015-PGJ-X-GALGANI-Locacao-de-Imovel-PROCAP.pdf" TargetMode="External"/><Relationship Id="rId104" Type="http://schemas.openxmlformats.org/officeDocument/2006/relationships/hyperlink" Target="http://www.mpce.mp.br/wp-content/uploads/2022/08/Contrato-no-039-2013-CPL-PGJ-X-Promotoria-Cascavel.pdf" TargetMode="External"/><Relationship Id="rId120" Type="http://schemas.openxmlformats.org/officeDocument/2006/relationships/hyperlink" Target="http://www.mpce.mp.br/wp-content/uploads/2022/08/Contrato-074-2019.pdf" TargetMode="External"/><Relationship Id="rId125" Type="http://schemas.openxmlformats.org/officeDocument/2006/relationships/hyperlink" Target="http://www.mpce.mp.br/wp-content/uploads/2022/08/Convenio-002-2019-SEINFRA.pdf" TargetMode="External"/><Relationship Id="rId141" Type="http://schemas.openxmlformats.org/officeDocument/2006/relationships/hyperlink" Target="http://www.mpce.mp.br/wp-content/uploads/2022/08/Contrato-074-2019.pdf" TargetMode="External"/><Relationship Id="rId146" Type="http://schemas.openxmlformats.org/officeDocument/2006/relationships/hyperlink" Target="http://www8.mpce.mp.br/Dispensa/092022000138865.pdf" TargetMode="External"/><Relationship Id="rId7" Type="http://schemas.openxmlformats.org/officeDocument/2006/relationships/hyperlink" Target="http://www.mpce.mp.br/wp-content/uploads/2022/08/Contrato-014-2021.pdf" TargetMode="External"/><Relationship Id="rId71" Type="http://schemas.openxmlformats.org/officeDocument/2006/relationships/hyperlink" Target="http://www.mpce.mp.br/wp-content/uploads/2022/08/Contrato-008-2017.pdf" TargetMode="External"/><Relationship Id="rId92" Type="http://schemas.openxmlformats.org/officeDocument/2006/relationships/hyperlink" Target="http://www.mpce.mp.br/wp-content/uploads/2022/08/Contrato-013-2019.pdf" TargetMode="External"/><Relationship Id="rId2" Type="http://schemas.openxmlformats.org/officeDocument/2006/relationships/hyperlink" Target="http://www.mpce.mp.br/wp-content/uploads/2022/08/Contrato-053-2019.pdf" TargetMode="External"/><Relationship Id="rId29" Type="http://schemas.openxmlformats.org/officeDocument/2006/relationships/hyperlink" Target="http://www.mpce.mp.br/wp-content/uploads/2022/08/Contrato-036-2021.pdf" TargetMode="External"/><Relationship Id="rId24" Type="http://schemas.openxmlformats.org/officeDocument/2006/relationships/hyperlink" Target="http://www.mpce.mp.br/wp-content/uploads/2022/08/CONTRATO-039-2019.pdf" TargetMode="External"/><Relationship Id="rId40" Type="http://schemas.openxmlformats.org/officeDocument/2006/relationships/hyperlink" Target="http://www.mpce.mp.br/wp-content/uploads/2022/08/Contrato-no-019-2014-CPL-PGJ-X-Eunice-Locacao-Imove-CAOPIJ-2.pdf" TargetMode="External"/><Relationship Id="rId45" Type="http://schemas.openxmlformats.org/officeDocument/2006/relationships/hyperlink" Target="http://www.mpce.mp.br/wp-content/uploads/2022/08/Contrato-004-2013.pdf" TargetMode="External"/><Relationship Id="rId66" Type="http://schemas.openxmlformats.org/officeDocument/2006/relationships/hyperlink" Target="http://www.mpce.mp.br/wp-content/uploads/2022/08/Contrato-no-037-2011-CPL-PGJ-x-Maria-Da-Cunha-Angelim.pdf" TargetMode="External"/><Relationship Id="rId87" Type="http://schemas.openxmlformats.org/officeDocument/2006/relationships/hyperlink" Target="http://www.mpce.mp.br/wp-content/uploads/2022/08/Contrato-012-2017-Locacao-J.-NORTE.pdf" TargetMode="External"/><Relationship Id="rId110" Type="http://schemas.openxmlformats.org/officeDocument/2006/relationships/hyperlink" Target="http://www.mpce.mp.br/wp-content/uploads/2022/08/Contrato-023-2020.pdf" TargetMode="External"/><Relationship Id="rId115" Type="http://schemas.openxmlformats.org/officeDocument/2006/relationships/hyperlink" Target="http://www.mpce.mp.br/wp-content/uploads/2022/08/Contrato-024-2019.pdf" TargetMode="External"/><Relationship Id="rId131" Type="http://schemas.openxmlformats.org/officeDocument/2006/relationships/hyperlink" Target="http://www.mpce.mp.br/wp-content/uploads/2022/08/Contrato-036-2021.pdf" TargetMode="External"/><Relationship Id="rId136" Type="http://schemas.openxmlformats.org/officeDocument/2006/relationships/hyperlink" Target="http://www.mpce.mp.br/wp-content/uploads/2022/08/Contrato-034-2021.pdf" TargetMode="External"/><Relationship Id="rId61" Type="http://schemas.openxmlformats.org/officeDocument/2006/relationships/hyperlink" Target="http://www.mpce.mp.br/wp-content/uploads/2022/08/Contrato-035-2018-.pdf" TargetMode="External"/><Relationship Id="rId82" Type="http://schemas.openxmlformats.org/officeDocument/2006/relationships/hyperlink" Target="http://www.mpce.mp.br/wp-content/uploads/2022/08/CONTRATO-045-2021.pdf" TargetMode="External"/><Relationship Id="rId19" Type="http://schemas.openxmlformats.org/officeDocument/2006/relationships/hyperlink" Target="http://www.mpce.mp.br/wp-content/uploads/2022/08/Contrato-002-2017.pdf" TargetMode="External"/><Relationship Id="rId14" Type="http://schemas.openxmlformats.org/officeDocument/2006/relationships/hyperlink" Target="http://www.mpce.mp.br/wp-content/uploads/2022/08/Contrato-013-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39-2019.pdf" TargetMode="External"/><Relationship Id="rId56" Type="http://schemas.openxmlformats.org/officeDocument/2006/relationships/hyperlink" Target="http://www.mpce.mp.br/wp-content/uploads/2022/08/Contrato-061-2019.pdf" TargetMode="External"/><Relationship Id="rId77" Type="http://schemas.openxmlformats.org/officeDocument/2006/relationships/hyperlink" Target="http://www.mpce.mp.br/wp-content/uploads/2022/08/CONTRATO-048-2019.pdf" TargetMode="External"/><Relationship Id="rId100" Type="http://schemas.openxmlformats.org/officeDocument/2006/relationships/hyperlink" Target="http://www.mpce.mp.br/wp-content/uploads/2022/08/Contrato-026-2017.pdf" TargetMode="External"/><Relationship Id="rId105" Type="http://schemas.openxmlformats.org/officeDocument/2006/relationships/hyperlink" Target="http://www.mpce.mp.br/wp-content/uploads/2022/08/CONTRATO-027-2021.pdf" TargetMode="External"/><Relationship Id="rId126" Type="http://schemas.openxmlformats.org/officeDocument/2006/relationships/hyperlink" Target="http://www.mpce.mp.br/wp-content/uploads/2022/08/Convenio-002-2019-SEINFRA.pdf" TargetMode="External"/><Relationship Id="rId147" Type="http://schemas.openxmlformats.org/officeDocument/2006/relationships/printerSettings" Target="../printerSettings/printerSettings6.bin"/><Relationship Id="rId8" Type="http://schemas.openxmlformats.org/officeDocument/2006/relationships/hyperlink" Target="http://www.mpce.mp.br/wp-content/uploads/2022/08/Contrato-055-2019.pdf" TargetMode="External"/><Relationship Id="rId51" Type="http://schemas.openxmlformats.org/officeDocument/2006/relationships/hyperlink" Target="http://www.mpce.mp.br/wp-content/uploads/2022/08/CONTRATO-026-2021.pdf" TargetMode="External"/><Relationship Id="rId72" Type="http://schemas.openxmlformats.org/officeDocument/2006/relationships/hyperlink" Target="http://www.mpce.mp.br/wp-content/uploads/2022/08/Contrato-026-2020.pdf" TargetMode="External"/><Relationship Id="rId93" Type="http://schemas.openxmlformats.org/officeDocument/2006/relationships/hyperlink" Target="http://www.mpce.mp.br/wp-content/uploads/2022/08/CONTRATO-039-2019.pdf" TargetMode="External"/><Relationship Id="rId98" Type="http://schemas.openxmlformats.org/officeDocument/2006/relationships/hyperlink" Target="http://www.mpce.mp.br/wp-content/uploads/2022/08/Contrato-028-2015-PGJ-X-GALGANI-Locacao-de-Imovel-PROCAP.pdf" TargetMode="External"/><Relationship Id="rId121" Type="http://schemas.openxmlformats.org/officeDocument/2006/relationships/hyperlink" Target="http://www.mpce.mp.br/wp-content/uploads/2022/08/Convenio-002-2019-SEINFRA.pdf" TargetMode="External"/><Relationship Id="rId142" Type="http://schemas.openxmlformats.org/officeDocument/2006/relationships/hyperlink" Target="http://www.mpce.mp.br/wp-content/uploads/2022/08/Contrato-061-2019.pdf" TargetMode="External"/><Relationship Id="rId3" Type="http://schemas.openxmlformats.org/officeDocument/2006/relationships/hyperlink" Target="http://www.mpce.mp.br/wp-content/uploads/2022/08/Contrato-023-2020-CORREIOS.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84-2019.pdf" TargetMode="External"/><Relationship Id="rId67" Type="http://schemas.openxmlformats.org/officeDocument/2006/relationships/hyperlink" Target="http://www.mpce.mp.br/wp-content/uploads/2022/08/Contrato-029-2012.pdf" TargetMode="External"/><Relationship Id="rId116" Type="http://schemas.openxmlformats.org/officeDocument/2006/relationships/hyperlink" Target="http://www.mpce.mp.br/wp-content/uploads/2022/08/CONTRATO-006-2017.pdf" TargetMode="External"/><Relationship Id="rId137" Type="http://schemas.openxmlformats.org/officeDocument/2006/relationships/hyperlink" Target="http://www.mpce.mp.br/wp-content/uploads/2022/08/CONTRATO-035-2021.pdf" TargetMode="External"/><Relationship Id="rId20" Type="http://schemas.openxmlformats.org/officeDocument/2006/relationships/hyperlink" Target="http://www.mpce.mp.br/wp-content/uploads/2022/08/Contrato-004-2013.pdf" TargetMode="External"/><Relationship Id="rId41" Type="http://schemas.openxmlformats.org/officeDocument/2006/relationships/hyperlink" Target="http://www.mpce.mp.br/wp-content/uploads/2022/08/Contrato-006-2021.pdf" TargetMode="External"/><Relationship Id="rId62" Type="http://schemas.openxmlformats.org/officeDocument/2006/relationships/hyperlink" Target="http://www.mpce.mp.br/wp-content/uploads/2022/08/Contrato-053-2019.pdf" TargetMode="External"/><Relationship Id="rId83" Type="http://schemas.openxmlformats.org/officeDocument/2006/relationships/hyperlink" Target="http://www.mpce.mp.br/wp-content/uploads/2022/08/Contrato-004-2013.pdf" TargetMode="External"/><Relationship Id="rId88" Type="http://schemas.openxmlformats.org/officeDocument/2006/relationships/hyperlink" Target="http://www.mpce.mp.br/wp-content/uploads/2022/08/Contrato-012-2017-Locacao-J.-NORTE.pdf" TargetMode="External"/><Relationship Id="rId111" Type="http://schemas.openxmlformats.org/officeDocument/2006/relationships/hyperlink" Target="http://www.mpce.mp.br/wp-content/uploads/2022/08/Contrato-063-2019.pdf" TargetMode="External"/><Relationship Id="rId132" Type="http://schemas.openxmlformats.org/officeDocument/2006/relationships/hyperlink" Target="http://www8.mpce.mp.br/inexigibilidade/092022000085394.pdf" TargetMode="External"/><Relationship Id="rId15" Type="http://schemas.openxmlformats.org/officeDocument/2006/relationships/hyperlink" Target="http://www.mpce.mp.br/wp-content/uploads/2022/08/CONTRATO-051-2019-PGJ-X-DIANA-PAULA-FONTENELE-DISPENSA-LOCACAO-VICOSA.pdf" TargetMode="External"/><Relationship Id="rId36" Type="http://schemas.openxmlformats.org/officeDocument/2006/relationships/hyperlink" Target="http://www.mpce.mp.br/wp-content/uploads/2022/08/CONTRATO-039-2019.pdf" TargetMode="External"/><Relationship Id="rId57" Type="http://schemas.openxmlformats.org/officeDocument/2006/relationships/hyperlink" Target="http://www.mpce.mp.br/wp-content/uploads/2022/08/Contrato-023-2020-CORREIOS.pdf" TargetMode="External"/><Relationship Id="rId106" Type="http://schemas.openxmlformats.org/officeDocument/2006/relationships/hyperlink" Target="http://www.mpce.mp.br/wp-content/uploads/2022/08/Contrato-no-019-2014-CPL-PGJ-X-Eunice-Locacao-Imove-CAOPIJ.pdf" TargetMode="External"/><Relationship Id="rId127" Type="http://schemas.openxmlformats.org/officeDocument/2006/relationships/hyperlink" Target="http://www.mpce.mp.br/wp-content/uploads/2022/08/Contrato-006-2021.pdf" TargetMode="External"/><Relationship Id="rId10" Type="http://schemas.openxmlformats.org/officeDocument/2006/relationships/hyperlink" Target="http://www.mpce.mp.br/wp-content/uploads/2022/08/Contrato-028-2015-PGJ-X-GALGANI-Locacao-de-Imovel-PROCAP.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6-2017.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45-2021.pdf" TargetMode="External"/><Relationship Id="rId94" Type="http://schemas.openxmlformats.org/officeDocument/2006/relationships/hyperlink" Target="http://www.mpce.mp.br/wp-content/uploads/2022/08/CONTRATO-015-2019.pdf" TargetMode="External"/><Relationship Id="rId99" Type="http://schemas.openxmlformats.org/officeDocument/2006/relationships/hyperlink" Target="http://www.mpce.mp.br/wp-content/uploads/2022/08/Contrato-001-2003-ASDERT.pdf" TargetMode="External"/><Relationship Id="rId101" Type="http://schemas.openxmlformats.org/officeDocument/2006/relationships/hyperlink" Target="http://www.mpce.mp.br/wp-content/uploads/2022/08/Contrato-074-2019.pdf" TargetMode="External"/><Relationship Id="rId122" Type="http://schemas.openxmlformats.org/officeDocument/2006/relationships/hyperlink" Target="http://www.mpce.mp.br/wp-content/uploads/2022/08/Contrato-085-2019.pdf" TargetMode="External"/><Relationship Id="rId143" Type="http://schemas.openxmlformats.org/officeDocument/2006/relationships/hyperlink" Target="http://www.mpce.mp.br/wp-content/uploads/2022/08/CONTRATO-051-2019-PGJ-X-DIANA-PAULA-FONTENELE-DISPENSA-LOCACAO-VICOSA.pdf" TargetMode="External"/><Relationship Id="rId148" Type="http://schemas.openxmlformats.org/officeDocument/2006/relationships/drawing" Target="../drawings/drawing7.xml"/><Relationship Id="rId4" Type="http://schemas.openxmlformats.org/officeDocument/2006/relationships/hyperlink" Target="http://www.mpce.mp.br/wp-content/uploads/2022/08/Contrato-007-2019.pdf" TargetMode="External"/><Relationship Id="rId9" Type="http://schemas.openxmlformats.org/officeDocument/2006/relationships/hyperlink" Target="http://www.mpce.mp.br/wp-content/uploads/2022/08/Contrato-007-2019.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26-2020.pdf" TargetMode="External"/><Relationship Id="rId68" Type="http://schemas.openxmlformats.org/officeDocument/2006/relationships/hyperlink" Target="http://www.mpce.mp.br/wp-content/uploads/2022/08/Contrato-022-2013.pdf" TargetMode="External"/><Relationship Id="rId89" Type="http://schemas.openxmlformats.org/officeDocument/2006/relationships/hyperlink" Target="http://www.mpce.mp.br/wp-content/uploads/2022/08/CONTRATO-039-2019.pdf" TargetMode="External"/><Relationship Id="rId112" Type="http://schemas.openxmlformats.org/officeDocument/2006/relationships/hyperlink" Target="http://www.mpce.mp.br/wp-content/uploads/2022/08/Contrato-085-2019.pdf" TargetMode="External"/><Relationship Id="rId133" Type="http://schemas.openxmlformats.org/officeDocument/2006/relationships/hyperlink" Target="http://www8.mpce.mp.br/Dispensa/092022000016696.pdf" TargetMode="External"/><Relationship Id="rId16" Type="http://schemas.openxmlformats.org/officeDocument/2006/relationships/hyperlink" Target="http://www.mpce.mp.br/wp-content/uploads/2022/08/Contrato-006-2021.pdf" TargetMode="External"/><Relationship Id="rId37" Type="http://schemas.openxmlformats.org/officeDocument/2006/relationships/hyperlink" Target="http://www.mpce.mp.br/wp-content/uploads/2022/08/Contrato-014-2019.pdf" TargetMode="External"/><Relationship Id="rId58" Type="http://schemas.openxmlformats.org/officeDocument/2006/relationships/hyperlink" Target="http://www.mpce.mp.br/wp-content/uploads/2022/08/Contrato-013-2019.pdf" TargetMode="External"/><Relationship Id="rId79" Type="http://schemas.openxmlformats.org/officeDocument/2006/relationships/hyperlink" Target="http://www.mpce.mp.br/wp-content/uploads/2022/08/CONTRATO-045-2021.pdf" TargetMode="External"/><Relationship Id="rId102" Type="http://schemas.openxmlformats.org/officeDocument/2006/relationships/hyperlink" Target="http://www.mpce.mp.br/wp-content/uploads/2022/08/Contrato-063-2019.pdf" TargetMode="External"/><Relationship Id="rId123" Type="http://schemas.openxmlformats.org/officeDocument/2006/relationships/hyperlink" Target="http://www.mpce.mp.br/wp-content/uploads/2022/08/Contrato-084-2019.pdf" TargetMode="External"/><Relationship Id="rId144" Type="http://schemas.openxmlformats.org/officeDocument/2006/relationships/hyperlink" Target="http://www8.mpce.mp.br/Dispensa/092022000138865.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mpce.mp.br/wp-content/uploads/2022/08/Contrato-053-2019.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11.2019-PGJ-X-NOVO-CONCEITO-PE-No-001.2018-ARP-No-026.2018-LOT.-01-ITENS-0102.pdf" TargetMode="External"/><Relationship Id="rId63" Type="http://schemas.openxmlformats.org/officeDocument/2006/relationships/hyperlink" Target="http://www.mpce.mp.br/wp-content/uploads/2022/08/CONTRATO-051-2019-PGJ-X-DIANA-PAULA-FONTENELE-DISPENSA-LOCACAO-VICOSA.pdf" TargetMode="External"/><Relationship Id="rId84" Type="http://schemas.openxmlformats.org/officeDocument/2006/relationships/hyperlink" Target="http://www.mpce.mp.br/wp-content/uploads/2022/08/Contrato-002-2017.pdf" TargetMode="External"/><Relationship Id="rId138" Type="http://schemas.openxmlformats.org/officeDocument/2006/relationships/hyperlink" Target="http://www.mpce.mp.br/wp-content/uploads/2022/08/CONTRATO-026-2021.pdf" TargetMode="External"/><Relationship Id="rId107" Type="http://schemas.openxmlformats.org/officeDocument/2006/relationships/hyperlink" Target="http://www.mpce.mp.br/wp-content/uploads/2022/08/CONTRATO-048-2019.pdf" TargetMode="External"/><Relationship Id="rId11" Type="http://schemas.openxmlformats.org/officeDocument/2006/relationships/hyperlink" Target="http://www.mpce.mp.br/wp-content/uploads/2022/08/Contrato-008-2017.pdf" TargetMode="External"/><Relationship Id="rId32" Type="http://schemas.openxmlformats.org/officeDocument/2006/relationships/hyperlink" Target="http://www.mpce.mp.br/wp-content/uploads/2022/08/CONTRATO-006-2017.pdf" TargetMode="External"/><Relationship Id="rId53" Type="http://schemas.openxmlformats.org/officeDocument/2006/relationships/hyperlink" Target="http://www.mpce.mp.br/wp-content/uploads/2022/08/Contrato-074-2019.pdf" TargetMode="External"/><Relationship Id="rId74" Type="http://schemas.openxmlformats.org/officeDocument/2006/relationships/hyperlink" Target="http://www.mpce.mp.br/wp-content/uploads/2022/08/CONTRATO-045-2021.pdf" TargetMode="External"/><Relationship Id="rId128" Type="http://schemas.openxmlformats.org/officeDocument/2006/relationships/hyperlink" Target="http://www.mpce.mp.br/wp-content/uploads/2022/08/Contrato-031-2017.pdf" TargetMode="External"/><Relationship Id="rId149" Type="http://schemas.openxmlformats.org/officeDocument/2006/relationships/drawing" Target="../drawings/drawing8.xml"/><Relationship Id="rId5" Type="http://schemas.openxmlformats.org/officeDocument/2006/relationships/hyperlink" Target="http://www.mpce.mp.br/wp-content/uploads/2022/08/Contrato-006-2021.pdf" TargetMode="External"/><Relationship Id="rId95" Type="http://schemas.openxmlformats.org/officeDocument/2006/relationships/hyperlink" Target="http://www.mpce.mp.br/wp-content/uploads/2022/08/Contrato-014-2019.pdf" TargetMode="External"/><Relationship Id="rId22" Type="http://schemas.openxmlformats.org/officeDocument/2006/relationships/hyperlink" Target="http://www.mpce.mp.br/wp-content/uploads/2022/08/Contrato-019-2014.pdf" TargetMode="External"/><Relationship Id="rId27" Type="http://schemas.openxmlformats.org/officeDocument/2006/relationships/hyperlink" Target="http://www.mpce.mp.br/wp-content/uploads/2022/08/Contrato-014-2019.pdf" TargetMode="External"/><Relationship Id="rId43" Type="http://schemas.openxmlformats.org/officeDocument/2006/relationships/hyperlink" Target="http://www.mpce.mp.br/wp-content/uploads/2022/08/Contrato-002-2017.pdf" TargetMode="External"/><Relationship Id="rId48" Type="http://schemas.openxmlformats.org/officeDocument/2006/relationships/hyperlink" Target="http://www.mpce.mp.br/wp-content/uploads/2022/08/Contrato-034-2021.pdf" TargetMode="External"/><Relationship Id="rId64" Type="http://schemas.openxmlformats.org/officeDocument/2006/relationships/hyperlink" Target="http://www.mpce.mp.br/wp-content/uploads/2022/08/Contrato-043-2013.pdf" TargetMode="External"/><Relationship Id="rId69" Type="http://schemas.openxmlformats.org/officeDocument/2006/relationships/hyperlink" Target="http://www.mpce.mp.br/wp-content/uploads/2022/08/Contrato-022-2010.pdf" TargetMode="External"/><Relationship Id="rId113" Type="http://schemas.openxmlformats.org/officeDocument/2006/relationships/hyperlink" Target="http://www.mpce.mp.br/wp-content/uploads/2022/08/CONTRATO-027-2021.pdf" TargetMode="External"/><Relationship Id="rId118" Type="http://schemas.openxmlformats.org/officeDocument/2006/relationships/hyperlink" Target="http://www.mpce.mp.br/wp-content/uploads/2022/08/CONTRATO-006-2017.pdf" TargetMode="External"/><Relationship Id="rId134" Type="http://schemas.openxmlformats.org/officeDocument/2006/relationships/hyperlink" Target="http://www.mpce.mp.br/wp-content/uploads/2022/08/CONTRATO-006-2017.pdf" TargetMode="External"/><Relationship Id="rId139" Type="http://schemas.openxmlformats.org/officeDocument/2006/relationships/hyperlink" Target="http://www.mpce.mp.br/wp-content/uploads/2022/08/CONTRATO-025-2021.pdf" TargetMode="External"/><Relationship Id="rId80" Type="http://schemas.openxmlformats.org/officeDocument/2006/relationships/hyperlink" Target="http://www.mpce.mp.br/wp-content/uploads/2022/08/CONTRATO-045-2021.pdf" TargetMode="External"/><Relationship Id="rId85" Type="http://schemas.openxmlformats.org/officeDocument/2006/relationships/hyperlink" Target="http://www.mpce.mp.br/wp-content/uploads/2022/08/Contrato-N&#176;-004.2020-1.pdf" TargetMode="External"/><Relationship Id="rId12" Type="http://schemas.openxmlformats.org/officeDocument/2006/relationships/hyperlink" Target="http://www.mpce.mp.br/wp-content/uploads/2022/08/Contrato-029-2015-.pdf" TargetMode="External"/><Relationship Id="rId17" Type="http://schemas.openxmlformats.org/officeDocument/2006/relationships/hyperlink" Target="http://www.mpce.mp.br/wp-content/uploads/2022/08/Contrato-012-2017-Locacao-J.-NORTE.pdf" TargetMode="External"/><Relationship Id="rId33" Type="http://schemas.openxmlformats.org/officeDocument/2006/relationships/hyperlink" Target="http://www.mpce.mp.br/wp-content/uploads/2022/08/Contrato-084-2019.pdf" TargetMode="External"/><Relationship Id="rId38" Type="http://schemas.openxmlformats.org/officeDocument/2006/relationships/hyperlink" Target="http://www.mpce.mp.br/wp-content/uploads/2022/08/CONTRATO-015-2019.pdf" TargetMode="External"/><Relationship Id="rId59" Type="http://schemas.openxmlformats.org/officeDocument/2006/relationships/hyperlink" Target="http://www.mpce.mp.br/wp-content/uploads/2022/08/Contrato-013-2019.pdf" TargetMode="External"/><Relationship Id="rId103" Type="http://schemas.openxmlformats.org/officeDocument/2006/relationships/hyperlink" Target="http://www.mpce.mp.br/wp-content/uploads/2022/08/Contrato-061-2019.pdf" TargetMode="External"/><Relationship Id="rId108" Type="http://schemas.openxmlformats.org/officeDocument/2006/relationships/hyperlink" Target="http://www.mpce.mp.br/wp-content/uploads/2022/08/Contrato-084-2019.pdf" TargetMode="External"/><Relationship Id="rId124" Type="http://schemas.openxmlformats.org/officeDocument/2006/relationships/hyperlink" Target="http://www.mpce.mp.br/wp-content/uploads/2022/08/Contrato-035-2018-.pdf" TargetMode="External"/><Relationship Id="rId129" Type="http://schemas.openxmlformats.org/officeDocument/2006/relationships/hyperlink" Target="http://www.mpce.mp.br/wp-content/uploads/2022/08/Contrato-001-2015-.pdf" TargetMode="External"/><Relationship Id="rId54" Type="http://schemas.openxmlformats.org/officeDocument/2006/relationships/hyperlink" Target="http://www.mpce.mp.br/wp-content/uploads/2022/08/CONTRATO-051-2019-PGJ-X-DIANA-PAULA-FONTENELE-DISPENSA-LOCACAO-VICOSA.pdf" TargetMode="External"/><Relationship Id="rId70" Type="http://schemas.openxmlformats.org/officeDocument/2006/relationships/hyperlink" Target="http://www.mpce.mp.br/wp-content/uploads/2022/08/CONTRATO-009-2016-LOCACAO-CANINDE.pdf" TargetMode="External"/><Relationship Id="rId75" Type="http://schemas.openxmlformats.org/officeDocument/2006/relationships/hyperlink" Target="http://www.mpce.mp.br/wp-content/uploads/2022/08/CONTRATO-025-2021.pdf" TargetMode="External"/><Relationship Id="rId91" Type="http://schemas.openxmlformats.org/officeDocument/2006/relationships/hyperlink" Target="http://www.mpce.mp.br/wp-content/uploads/2022/08/Contrato-014-2019.pdf" TargetMode="External"/><Relationship Id="rId96" Type="http://schemas.openxmlformats.org/officeDocument/2006/relationships/hyperlink" Target="http://www.mpce.mp.br/wp-content/uploads/2022/08/Contrato-013-2019.pdf" TargetMode="External"/><Relationship Id="rId140" Type="http://schemas.openxmlformats.org/officeDocument/2006/relationships/hyperlink" Target="http://www.mpce.mp.br/wp-content/uploads/2022/08/Contrato-085-2019.pdf" TargetMode="External"/><Relationship Id="rId145" Type="http://schemas.openxmlformats.org/officeDocument/2006/relationships/hyperlink" Target="http://www8.mpce.mp.br/Dispensa/092022000138865.pdf" TargetMode="External"/><Relationship Id="rId1" Type="http://schemas.openxmlformats.org/officeDocument/2006/relationships/hyperlink" Target="http://www.mpce.mp.br/wp-content/uploads/2022/08/Contrato-035-2018-.pdf" TargetMode="External"/><Relationship Id="rId6" Type="http://schemas.openxmlformats.org/officeDocument/2006/relationships/hyperlink" Target="http://www.mpce.mp.br/wp-content/uploads/2022/08/Contrato-036-2021.pdf" TargetMode="External"/><Relationship Id="rId23" Type="http://schemas.openxmlformats.org/officeDocument/2006/relationships/hyperlink" Target="http://www.mpce.mp.br/wp-content/uploads/2022/08/CONTRATO-039-2019.pdf" TargetMode="External"/><Relationship Id="rId28" Type="http://schemas.openxmlformats.org/officeDocument/2006/relationships/hyperlink" Target="http://www.mpce.mp.br/wp-content/uploads/2022/08/Contrato-013-2019.pdf" TargetMode="External"/><Relationship Id="rId49" Type="http://schemas.openxmlformats.org/officeDocument/2006/relationships/hyperlink" Target="http://www.mpce.mp.br/wp-content/uploads/2022/08/CONTRATO-025-2021.pdf" TargetMode="External"/><Relationship Id="rId114" Type="http://schemas.openxmlformats.org/officeDocument/2006/relationships/hyperlink" Target="http://www.mpce.mp.br/wp-content/uploads/2022/08/Contrato-034-2021.pdf" TargetMode="External"/><Relationship Id="rId119" Type="http://schemas.openxmlformats.org/officeDocument/2006/relationships/hyperlink" Target="http://www.mpce.mp.br/wp-content/uploads/2022/08/Contrato-001-2015-.pdf" TargetMode="External"/><Relationship Id="rId44" Type="http://schemas.openxmlformats.org/officeDocument/2006/relationships/hyperlink" Target="http://www.mpce.mp.br/wp-content/uploads/2022/08/Contrato-031-2017.pdf" TargetMode="External"/><Relationship Id="rId60" Type="http://schemas.openxmlformats.org/officeDocument/2006/relationships/hyperlink" Target="http://www.mpce.mp.br/wp-content/uploads/2022/08/Contrato-084-2019.pdf" TargetMode="External"/><Relationship Id="rId65" Type="http://schemas.openxmlformats.org/officeDocument/2006/relationships/hyperlink" Target="http://www.mpce.mp.br/wp-content/uploads/2022/08/Contrato-040-2018-FRANCISCO-EDMILSON-Loc.-PROM.-CRATEUS.pdf" TargetMode="External"/><Relationship Id="rId81" Type="http://schemas.openxmlformats.org/officeDocument/2006/relationships/hyperlink" Target="http://www.mpce.mp.br/wp-content/uploads/2022/08/Contrato-008-2015-Promotorias-de-Russas-PGJ-X-LEDA-SCIPIAO.pdf" TargetMode="External"/><Relationship Id="rId86" Type="http://schemas.openxmlformats.org/officeDocument/2006/relationships/hyperlink" Target="http://www.mpce.mp.br/wp-content/uploads/2022/08/Contrato-020-2017.pdf" TargetMode="External"/><Relationship Id="rId130" Type="http://schemas.openxmlformats.org/officeDocument/2006/relationships/hyperlink" Target="http://www.mpce.mp.br/wp-content/uploads/2022/08/Contrato-029-2015-.pdf" TargetMode="External"/><Relationship Id="rId135" Type="http://schemas.openxmlformats.org/officeDocument/2006/relationships/hyperlink" Target="http://www.mpce.mp.br/wp-content/uploads/2022/08/Contrato-026-2017.pdf" TargetMode="External"/><Relationship Id="rId13" Type="http://schemas.openxmlformats.org/officeDocument/2006/relationships/hyperlink" Target="http://www.mpce.mp.br/wp-content/uploads/2022/08/CONTRATO-051-2019-PGJ-X-DIANA-PAULA-FONTENELE-DISPENSA-LOCACAO-VICOSA.pdf" TargetMode="External"/><Relationship Id="rId18" Type="http://schemas.openxmlformats.org/officeDocument/2006/relationships/hyperlink" Target="http://www.mpce.mp.br/wp-content/uploads/2022/08/Contrato-031-2017.pdf" TargetMode="External"/><Relationship Id="rId39" Type="http://schemas.openxmlformats.org/officeDocument/2006/relationships/hyperlink" Target="http://www.mpce.mp.br/wp-content/uploads/2022/08/CONTRATO-015-2019.pdf" TargetMode="External"/><Relationship Id="rId109" Type="http://schemas.openxmlformats.org/officeDocument/2006/relationships/hyperlink" Target="http://www.mpce.mp.br/wp-content/uploads/2022/08/CONTRATO-035-2021.pdf" TargetMode="External"/><Relationship Id="rId34" Type="http://schemas.openxmlformats.org/officeDocument/2006/relationships/hyperlink" Target="http://www.mpce.mp.br/wp-content/uploads/2022/08/Contrato-084-2019.pdf" TargetMode="External"/><Relationship Id="rId50" Type="http://schemas.openxmlformats.org/officeDocument/2006/relationships/hyperlink" Target="http://www.mpce.mp.br/wp-content/uploads/2022/08/CONTRATO-035-2021.pdf" TargetMode="External"/><Relationship Id="rId55" Type="http://schemas.openxmlformats.org/officeDocument/2006/relationships/hyperlink" Target="http://www.mpce.mp.br/wp-content/uploads/2022/08/Contrato-085-2019.pdf" TargetMode="External"/><Relationship Id="rId76" Type="http://schemas.openxmlformats.org/officeDocument/2006/relationships/hyperlink" Target="http://www.mpce.mp.br/wp-content/uploads/2022/08/CONTRATO-026-2021.pdf" TargetMode="External"/><Relationship Id="rId97" Type="http://schemas.openxmlformats.org/officeDocument/2006/relationships/hyperlink" Target="http://www.mpce.mp.br/wp-content/uploads/2022/08/Contrato-028-2015-PGJ-X-GALGANI-Locacao-de-Imovel-PROCAP.pdf" TargetMode="External"/><Relationship Id="rId104" Type="http://schemas.openxmlformats.org/officeDocument/2006/relationships/hyperlink" Target="http://www.mpce.mp.br/wp-content/uploads/2022/08/Contrato-no-039-2013-CPL-PGJ-X-Promotoria-Cascavel.pdf" TargetMode="External"/><Relationship Id="rId120" Type="http://schemas.openxmlformats.org/officeDocument/2006/relationships/hyperlink" Target="http://www.mpce.mp.br/wp-content/uploads/2022/08/Contrato-074-2019.pdf" TargetMode="External"/><Relationship Id="rId125" Type="http://schemas.openxmlformats.org/officeDocument/2006/relationships/hyperlink" Target="http://www.mpce.mp.br/wp-content/uploads/2022/08/Convenio-002-2019-SEINFRA.pdf" TargetMode="External"/><Relationship Id="rId141" Type="http://schemas.openxmlformats.org/officeDocument/2006/relationships/hyperlink" Target="http://www.mpce.mp.br/wp-content/uploads/2022/08/Contrato-074-2019.pdf" TargetMode="External"/><Relationship Id="rId146" Type="http://schemas.openxmlformats.org/officeDocument/2006/relationships/hyperlink" Target="http://www8.mpce.mp.br/Dispensa/092022000138865.pdf" TargetMode="External"/><Relationship Id="rId7" Type="http://schemas.openxmlformats.org/officeDocument/2006/relationships/hyperlink" Target="http://www.mpce.mp.br/wp-content/uploads/2022/08/Contrato-014-2021.pdf" TargetMode="External"/><Relationship Id="rId71" Type="http://schemas.openxmlformats.org/officeDocument/2006/relationships/hyperlink" Target="http://www.mpce.mp.br/wp-content/uploads/2022/08/Contrato-008-2017.pdf" TargetMode="External"/><Relationship Id="rId92" Type="http://schemas.openxmlformats.org/officeDocument/2006/relationships/hyperlink" Target="http://www.mpce.mp.br/wp-content/uploads/2022/08/Contrato-013-2019.pdf" TargetMode="External"/><Relationship Id="rId2" Type="http://schemas.openxmlformats.org/officeDocument/2006/relationships/hyperlink" Target="http://www.mpce.mp.br/wp-content/uploads/2022/08/Contrato-053-2019.pdf" TargetMode="External"/><Relationship Id="rId29" Type="http://schemas.openxmlformats.org/officeDocument/2006/relationships/hyperlink" Target="http://www.mpce.mp.br/wp-content/uploads/2022/08/Contrato-036-2021.pdf" TargetMode="External"/><Relationship Id="rId24" Type="http://schemas.openxmlformats.org/officeDocument/2006/relationships/hyperlink" Target="http://www.mpce.mp.br/wp-content/uploads/2022/08/CONTRATO-039-2019.pdf" TargetMode="External"/><Relationship Id="rId40" Type="http://schemas.openxmlformats.org/officeDocument/2006/relationships/hyperlink" Target="http://www.mpce.mp.br/wp-content/uploads/2022/08/Contrato-no-019-2014-CPL-PGJ-X-Eunice-Locacao-Imove-CAOPIJ-2.pdf" TargetMode="External"/><Relationship Id="rId45" Type="http://schemas.openxmlformats.org/officeDocument/2006/relationships/hyperlink" Target="http://www.mpce.mp.br/wp-content/uploads/2022/08/Contrato-004-2013.pdf" TargetMode="External"/><Relationship Id="rId66" Type="http://schemas.openxmlformats.org/officeDocument/2006/relationships/hyperlink" Target="http://www.mpce.mp.br/wp-content/uploads/2022/08/Contrato-no-037-2011-CPL-PGJ-x-Maria-Da-Cunha-Angelim.pdf" TargetMode="External"/><Relationship Id="rId87" Type="http://schemas.openxmlformats.org/officeDocument/2006/relationships/hyperlink" Target="http://www.mpce.mp.br/wp-content/uploads/2022/08/Contrato-012-2017-Locacao-J.-NORTE.pdf" TargetMode="External"/><Relationship Id="rId110" Type="http://schemas.openxmlformats.org/officeDocument/2006/relationships/hyperlink" Target="http://www.mpce.mp.br/wp-content/uploads/2022/08/Contrato-023-2020.pdf" TargetMode="External"/><Relationship Id="rId115" Type="http://schemas.openxmlformats.org/officeDocument/2006/relationships/hyperlink" Target="http://www.mpce.mp.br/wp-content/uploads/2022/08/Contrato-024-2019.pdf" TargetMode="External"/><Relationship Id="rId131" Type="http://schemas.openxmlformats.org/officeDocument/2006/relationships/hyperlink" Target="http://www.mpce.mp.br/wp-content/uploads/2022/08/Contrato-036-2021.pdf" TargetMode="External"/><Relationship Id="rId136" Type="http://schemas.openxmlformats.org/officeDocument/2006/relationships/hyperlink" Target="http://www.mpce.mp.br/wp-content/uploads/2022/08/Contrato-034-2021.pdf" TargetMode="External"/><Relationship Id="rId61" Type="http://schemas.openxmlformats.org/officeDocument/2006/relationships/hyperlink" Target="http://www.mpce.mp.br/wp-content/uploads/2022/08/Contrato-035-2018-.pdf" TargetMode="External"/><Relationship Id="rId82" Type="http://schemas.openxmlformats.org/officeDocument/2006/relationships/hyperlink" Target="http://www.mpce.mp.br/wp-content/uploads/2022/08/CONTRATO-045-2021.pdf" TargetMode="External"/><Relationship Id="rId19" Type="http://schemas.openxmlformats.org/officeDocument/2006/relationships/hyperlink" Target="http://www.mpce.mp.br/wp-content/uploads/2022/08/Contrato-002-2017.pdf" TargetMode="External"/><Relationship Id="rId14" Type="http://schemas.openxmlformats.org/officeDocument/2006/relationships/hyperlink" Target="http://www.mpce.mp.br/wp-content/uploads/2022/08/Contrato-013-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39-2019.pdf" TargetMode="External"/><Relationship Id="rId56" Type="http://schemas.openxmlformats.org/officeDocument/2006/relationships/hyperlink" Target="http://www.mpce.mp.br/wp-content/uploads/2022/08/Contrato-061-2019.pdf" TargetMode="External"/><Relationship Id="rId77" Type="http://schemas.openxmlformats.org/officeDocument/2006/relationships/hyperlink" Target="http://www.mpce.mp.br/wp-content/uploads/2022/08/CONTRATO-048-2019.pdf" TargetMode="External"/><Relationship Id="rId100" Type="http://schemas.openxmlformats.org/officeDocument/2006/relationships/hyperlink" Target="http://www.mpce.mp.br/wp-content/uploads/2022/08/Contrato-026-2017.pdf" TargetMode="External"/><Relationship Id="rId105" Type="http://schemas.openxmlformats.org/officeDocument/2006/relationships/hyperlink" Target="http://www.mpce.mp.br/wp-content/uploads/2022/08/CONTRATO-027-2021.pdf" TargetMode="External"/><Relationship Id="rId126" Type="http://schemas.openxmlformats.org/officeDocument/2006/relationships/hyperlink" Target="http://www.mpce.mp.br/wp-content/uploads/2022/08/Convenio-002-2019-SEINFRA.pdf" TargetMode="External"/><Relationship Id="rId147" Type="http://schemas.openxmlformats.org/officeDocument/2006/relationships/hyperlink" Target="http://www.mpce.mp.br/wp-content/uploads/2022/09/Contrato-045-2019.pdf" TargetMode="External"/><Relationship Id="rId8" Type="http://schemas.openxmlformats.org/officeDocument/2006/relationships/hyperlink" Target="http://www.mpce.mp.br/wp-content/uploads/2022/08/Contrato-055-2019.pdf" TargetMode="External"/><Relationship Id="rId51" Type="http://schemas.openxmlformats.org/officeDocument/2006/relationships/hyperlink" Target="http://www.mpce.mp.br/wp-content/uploads/2022/08/CONTRATO-026-2021.pdf" TargetMode="External"/><Relationship Id="rId72" Type="http://schemas.openxmlformats.org/officeDocument/2006/relationships/hyperlink" Target="http://www.mpce.mp.br/wp-content/uploads/2022/08/Contrato-026-2020.pdf" TargetMode="External"/><Relationship Id="rId93" Type="http://schemas.openxmlformats.org/officeDocument/2006/relationships/hyperlink" Target="http://www.mpce.mp.br/wp-content/uploads/2022/08/CONTRATO-039-2019.pdf" TargetMode="External"/><Relationship Id="rId98" Type="http://schemas.openxmlformats.org/officeDocument/2006/relationships/hyperlink" Target="http://www.mpce.mp.br/wp-content/uploads/2022/08/Contrato-028-2015-PGJ-X-GALGANI-Locacao-de-Imovel-PROCAP.pdf" TargetMode="External"/><Relationship Id="rId121" Type="http://schemas.openxmlformats.org/officeDocument/2006/relationships/hyperlink" Target="http://www.mpce.mp.br/wp-content/uploads/2022/08/Convenio-002-2019-SEINFRA.pdf" TargetMode="External"/><Relationship Id="rId142" Type="http://schemas.openxmlformats.org/officeDocument/2006/relationships/hyperlink" Target="http://www.mpce.mp.br/wp-content/uploads/2022/08/Contrato-061-2019.pdf" TargetMode="External"/><Relationship Id="rId3" Type="http://schemas.openxmlformats.org/officeDocument/2006/relationships/hyperlink" Target="http://www.mpce.mp.br/wp-content/uploads/2022/08/Contrato-023-2020-CORREIOS.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84-2019.pdf" TargetMode="External"/><Relationship Id="rId67" Type="http://schemas.openxmlformats.org/officeDocument/2006/relationships/hyperlink" Target="http://www.mpce.mp.br/wp-content/uploads/2022/08/Contrato-029-2012.pdf" TargetMode="External"/><Relationship Id="rId116" Type="http://schemas.openxmlformats.org/officeDocument/2006/relationships/hyperlink" Target="http://www.mpce.mp.br/wp-content/uploads/2022/08/CONTRATO-006-2017.pdf" TargetMode="External"/><Relationship Id="rId137" Type="http://schemas.openxmlformats.org/officeDocument/2006/relationships/hyperlink" Target="http://www.mpce.mp.br/wp-content/uploads/2022/08/CONTRATO-035-2021.pdf" TargetMode="External"/><Relationship Id="rId20" Type="http://schemas.openxmlformats.org/officeDocument/2006/relationships/hyperlink" Target="http://www.mpce.mp.br/wp-content/uploads/2022/08/Contrato-004-2013.pdf" TargetMode="External"/><Relationship Id="rId41" Type="http://schemas.openxmlformats.org/officeDocument/2006/relationships/hyperlink" Target="http://www.mpce.mp.br/wp-content/uploads/2022/08/Contrato-006-2021.pdf" TargetMode="External"/><Relationship Id="rId62" Type="http://schemas.openxmlformats.org/officeDocument/2006/relationships/hyperlink" Target="http://www.mpce.mp.br/wp-content/uploads/2022/08/Contrato-053-2019.pdf" TargetMode="External"/><Relationship Id="rId83" Type="http://schemas.openxmlformats.org/officeDocument/2006/relationships/hyperlink" Target="http://www.mpce.mp.br/wp-content/uploads/2022/08/Contrato-004-2013.pdf" TargetMode="External"/><Relationship Id="rId88" Type="http://schemas.openxmlformats.org/officeDocument/2006/relationships/hyperlink" Target="http://www.mpce.mp.br/wp-content/uploads/2022/08/Contrato-012-2017-Locacao-J.-NORTE.pdf" TargetMode="External"/><Relationship Id="rId111" Type="http://schemas.openxmlformats.org/officeDocument/2006/relationships/hyperlink" Target="http://www.mpce.mp.br/wp-content/uploads/2022/08/Contrato-063-2019.pdf" TargetMode="External"/><Relationship Id="rId132" Type="http://schemas.openxmlformats.org/officeDocument/2006/relationships/hyperlink" Target="http://www8.mpce.mp.br/inexigibilidade/092022000085394.pdf" TargetMode="External"/><Relationship Id="rId15" Type="http://schemas.openxmlformats.org/officeDocument/2006/relationships/hyperlink" Target="http://www.mpce.mp.br/wp-content/uploads/2022/08/CONTRATO-051-2019-PGJ-X-DIANA-PAULA-FONTENELE-DISPENSA-LOCACAO-VICOSA.pdf" TargetMode="External"/><Relationship Id="rId36" Type="http://schemas.openxmlformats.org/officeDocument/2006/relationships/hyperlink" Target="http://www.mpce.mp.br/wp-content/uploads/2022/08/CONTRATO-039-2019.pdf" TargetMode="External"/><Relationship Id="rId57" Type="http://schemas.openxmlformats.org/officeDocument/2006/relationships/hyperlink" Target="http://www.mpce.mp.br/wp-content/uploads/2022/08/Contrato-023-2020-CORREIOS.pdf" TargetMode="External"/><Relationship Id="rId106" Type="http://schemas.openxmlformats.org/officeDocument/2006/relationships/hyperlink" Target="http://www.mpce.mp.br/wp-content/uploads/2022/08/Contrato-no-019-2014-CPL-PGJ-X-Eunice-Locacao-Imove-CAOPIJ.pdf" TargetMode="External"/><Relationship Id="rId127" Type="http://schemas.openxmlformats.org/officeDocument/2006/relationships/hyperlink" Target="http://www.mpce.mp.br/wp-content/uploads/2022/08/Contrato-006-2021.pdf" TargetMode="External"/><Relationship Id="rId10" Type="http://schemas.openxmlformats.org/officeDocument/2006/relationships/hyperlink" Target="http://www.mpce.mp.br/wp-content/uploads/2022/08/Contrato-028-2015-PGJ-X-GALGANI-Locacao-de-Imovel-PROCAP.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6-2017.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45-2021.pdf" TargetMode="External"/><Relationship Id="rId94" Type="http://schemas.openxmlformats.org/officeDocument/2006/relationships/hyperlink" Target="http://www.mpce.mp.br/wp-content/uploads/2022/08/CONTRATO-015-2019.pdf" TargetMode="External"/><Relationship Id="rId99" Type="http://schemas.openxmlformats.org/officeDocument/2006/relationships/hyperlink" Target="http://www.mpce.mp.br/wp-content/uploads/2022/08/Contrato-001-2003-ASDERT.pdf" TargetMode="External"/><Relationship Id="rId101" Type="http://schemas.openxmlformats.org/officeDocument/2006/relationships/hyperlink" Target="http://www.mpce.mp.br/wp-content/uploads/2022/08/Contrato-074-2019.pdf" TargetMode="External"/><Relationship Id="rId122" Type="http://schemas.openxmlformats.org/officeDocument/2006/relationships/hyperlink" Target="http://www.mpce.mp.br/wp-content/uploads/2022/08/Contrato-085-2019.pdf" TargetMode="External"/><Relationship Id="rId143" Type="http://schemas.openxmlformats.org/officeDocument/2006/relationships/hyperlink" Target="http://www.mpce.mp.br/wp-content/uploads/2022/08/CONTRATO-051-2019-PGJ-X-DIANA-PAULA-FONTENELE-DISPENSA-LOCACAO-VICOSA.pdf" TargetMode="External"/><Relationship Id="rId148" Type="http://schemas.openxmlformats.org/officeDocument/2006/relationships/hyperlink" Target="http://www.mpce.mp.br/wp-content/uploads/2022/09/CONTRATO-022-2022.pdf" TargetMode="External"/><Relationship Id="rId4" Type="http://schemas.openxmlformats.org/officeDocument/2006/relationships/hyperlink" Target="http://www.mpce.mp.br/wp-content/uploads/2022/08/Contrato-007-2019.pdf" TargetMode="External"/><Relationship Id="rId9" Type="http://schemas.openxmlformats.org/officeDocument/2006/relationships/hyperlink" Target="http://www.mpce.mp.br/wp-content/uploads/2022/08/Contrato-007-2019.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26-2020.pdf" TargetMode="External"/><Relationship Id="rId68" Type="http://schemas.openxmlformats.org/officeDocument/2006/relationships/hyperlink" Target="http://www.mpce.mp.br/wp-content/uploads/2022/08/Contrato-022-2013.pdf" TargetMode="External"/><Relationship Id="rId89" Type="http://schemas.openxmlformats.org/officeDocument/2006/relationships/hyperlink" Target="http://www.mpce.mp.br/wp-content/uploads/2022/08/CONTRATO-039-2019.pdf" TargetMode="External"/><Relationship Id="rId112" Type="http://schemas.openxmlformats.org/officeDocument/2006/relationships/hyperlink" Target="http://www.mpce.mp.br/wp-content/uploads/2022/08/Contrato-085-2019.pdf" TargetMode="External"/><Relationship Id="rId133" Type="http://schemas.openxmlformats.org/officeDocument/2006/relationships/hyperlink" Target="http://www8.mpce.mp.br/Dispensa/092022000016696.pdf" TargetMode="External"/><Relationship Id="rId16" Type="http://schemas.openxmlformats.org/officeDocument/2006/relationships/hyperlink" Target="http://www.mpce.mp.br/wp-content/uploads/2022/08/Contrato-006-2021.pdf" TargetMode="External"/><Relationship Id="rId37" Type="http://schemas.openxmlformats.org/officeDocument/2006/relationships/hyperlink" Target="http://www.mpce.mp.br/wp-content/uploads/2022/08/Contrato-014-2019.pdf" TargetMode="External"/><Relationship Id="rId58" Type="http://schemas.openxmlformats.org/officeDocument/2006/relationships/hyperlink" Target="http://www.mpce.mp.br/wp-content/uploads/2022/08/Contrato-013-2019.pdf" TargetMode="External"/><Relationship Id="rId79" Type="http://schemas.openxmlformats.org/officeDocument/2006/relationships/hyperlink" Target="http://www.mpce.mp.br/wp-content/uploads/2022/08/CONTRATO-045-2021.pdf" TargetMode="External"/><Relationship Id="rId102" Type="http://schemas.openxmlformats.org/officeDocument/2006/relationships/hyperlink" Target="http://www.mpce.mp.br/wp-content/uploads/2022/08/Contrato-063-2019.pdf" TargetMode="External"/><Relationship Id="rId123" Type="http://schemas.openxmlformats.org/officeDocument/2006/relationships/hyperlink" Target="http://www.mpce.mp.br/wp-content/uploads/2022/08/Contrato-084-2019.pdf" TargetMode="External"/><Relationship Id="rId144" Type="http://schemas.openxmlformats.org/officeDocument/2006/relationships/hyperlink" Target="http://www8.mpce.mp.br/Dispensa/092022000138865.pdf" TargetMode="External"/><Relationship Id="rId90" Type="http://schemas.openxmlformats.org/officeDocument/2006/relationships/hyperlink" Target="http://www.mpce.mp.br/wp-content/uploads/2022/08/CONTRATO-015-2019.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www.mpce.mp.br/wp-content/uploads/2022/08/Contrato-053-2019.pdf" TargetMode="External"/><Relationship Id="rId21" Type="http://schemas.openxmlformats.org/officeDocument/2006/relationships/hyperlink" Target="http://www.mpce.mp.br/wp-content/uploads/2022/08/Contrato-084-2019.pdf" TargetMode="External"/><Relationship Id="rId42" Type="http://schemas.openxmlformats.org/officeDocument/2006/relationships/hyperlink" Target="http://www.mpce.mp.br/wp-content/uploads/2022/08/CONTRATO-011.2019-PGJ-X-NOVO-CONCEITO-PE-No-001.2018-ARP-No-026.2018-LOT.-01-ITENS-0102.pdf" TargetMode="External"/><Relationship Id="rId63" Type="http://schemas.openxmlformats.org/officeDocument/2006/relationships/hyperlink" Target="http://www.mpce.mp.br/wp-content/uploads/2022/08/CONTRATO-051-2019-PGJ-X-DIANA-PAULA-FONTENELE-DISPENSA-LOCACAO-VICOSA.pdf" TargetMode="External"/><Relationship Id="rId84" Type="http://schemas.openxmlformats.org/officeDocument/2006/relationships/hyperlink" Target="http://www.mpce.mp.br/wp-content/uploads/2022/08/Contrato-002-2017.pdf" TargetMode="External"/><Relationship Id="rId138" Type="http://schemas.openxmlformats.org/officeDocument/2006/relationships/hyperlink" Target="http://www.mpce.mp.br/wp-content/uploads/2022/08/CONTRATO-026-2021.pdf" TargetMode="External"/><Relationship Id="rId159" Type="http://schemas.openxmlformats.org/officeDocument/2006/relationships/drawing" Target="../drawings/drawing9.xml"/><Relationship Id="rId107" Type="http://schemas.openxmlformats.org/officeDocument/2006/relationships/hyperlink" Target="http://www.mpce.mp.br/wp-content/uploads/2022/08/CONTRATO-048-2019.pdf" TargetMode="External"/><Relationship Id="rId11" Type="http://schemas.openxmlformats.org/officeDocument/2006/relationships/hyperlink" Target="http://www.mpce.mp.br/wp-content/uploads/2022/08/Contrato-008-2017.pdf" TargetMode="External"/><Relationship Id="rId32" Type="http://schemas.openxmlformats.org/officeDocument/2006/relationships/hyperlink" Target="http://www.mpce.mp.br/wp-content/uploads/2022/08/CONTRATO-006-2017.pdf" TargetMode="External"/><Relationship Id="rId53" Type="http://schemas.openxmlformats.org/officeDocument/2006/relationships/hyperlink" Target="http://www.mpce.mp.br/wp-content/uploads/2022/08/Contrato-074-2019.pdf" TargetMode="External"/><Relationship Id="rId74" Type="http://schemas.openxmlformats.org/officeDocument/2006/relationships/hyperlink" Target="http://www.mpce.mp.br/wp-content/uploads/2022/08/CONTRATO-045-2021.pdf" TargetMode="External"/><Relationship Id="rId128" Type="http://schemas.openxmlformats.org/officeDocument/2006/relationships/hyperlink" Target="http://www.mpce.mp.br/wp-content/uploads/2022/08/Contrato-031-2017.pdf" TargetMode="External"/><Relationship Id="rId149" Type="http://schemas.openxmlformats.org/officeDocument/2006/relationships/hyperlink" Target="http://www.mpce.mp.br/wp-content/uploads/2022/10/Contrato-20-2022.pdf" TargetMode="External"/><Relationship Id="rId5" Type="http://schemas.openxmlformats.org/officeDocument/2006/relationships/hyperlink" Target="http://www.mpce.mp.br/wp-content/uploads/2022/08/Contrato-006-2021.pdf" TargetMode="External"/><Relationship Id="rId95" Type="http://schemas.openxmlformats.org/officeDocument/2006/relationships/hyperlink" Target="http://www.mpce.mp.br/wp-content/uploads/2022/08/Contrato-014-2019.pdf" TargetMode="External"/><Relationship Id="rId22" Type="http://schemas.openxmlformats.org/officeDocument/2006/relationships/hyperlink" Target="http://www.mpce.mp.br/wp-content/uploads/2022/08/Contrato-019-2014.pdf" TargetMode="External"/><Relationship Id="rId43" Type="http://schemas.openxmlformats.org/officeDocument/2006/relationships/hyperlink" Target="http://www.mpce.mp.br/wp-content/uploads/2022/08/Contrato-002-2017.pdf" TargetMode="External"/><Relationship Id="rId64" Type="http://schemas.openxmlformats.org/officeDocument/2006/relationships/hyperlink" Target="http://www.mpce.mp.br/wp-content/uploads/2022/08/Contrato-043-2013.pdf" TargetMode="External"/><Relationship Id="rId118" Type="http://schemas.openxmlformats.org/officeDocument/2006/relationships/hyperlink" Target="http://www.mpce.mp.br/wp-content/uploads/2022/08/CONTRATO-006-2017.pdf" TargetMode="External"/><Relationship Id="rId139" Type="http://schemas.openxmlformats.org/officeDocument/2006/relationships/hyperlink" Target="http://www.mpce.mp.br/wp-content/uploads/2022/08/CONTRATO-025-2021.pdf" TargetMode="External"/><Relationship Id="rId80" Type="http://schemas.openxmlformats.org/officeDocument/2006/relationships/hyperlink" Target="http://www.mpce.mp.br/wp-content/uploads/2022/08/CONTRATO-045-2021.pdf" TargetMode="External"/><Relationship Id="rId85" Type="http://schemas.openxmlformats.org/officeDocument/2006/relationships/hyperlink" Target="http://www.mpce.mp.br/wp-content/uploads/2022/08/Contrato-N&#176;-004.2020-1.pdf" TargetMode="External"/><Relationship Id="rId150" Type="http://schemas.openxmlformats.org/officeDocument/2006/relationships/hyperlink" Target="http://www.mpce.mp.br/wp-content/uploads/2022/10/Contrato-21-2022.pdf" TargetMode="External"/><Relationship Id="rId155" Type="http://schemas.openxmlformats.org/officeDocument/2006/relationships/hyperlink" Target="http://www.mpce.mp.br/wp-content/uploads/2022/08/Contrato-028-2015-PGJ-X-GALGANI-Locacao-de-Imovel-PROCAP.pdf" TargetMode="External"/><Relationship Id="rId12" Type="http://schemas.openxmlformats.org/officeDocument/2006/relationships/hyperlink" Target="http://www.mpce.mp.br/wp-content/uploads/2022/08/Contrato-029-2015-.pdf" TargetMode="External"/><Relationship Id="rId17" Type="http://schemas.openxmlformats.org/officeDocument/2006/relationships/hyperlink" Target="http://www.mpce.mp.br/wp-content/uploads/2022/08/Contrato-012-2017-Locacao-J.-NORTE.pdf" TargetMode="External"/><Relationship Id="rId33" Type="http://schemas.openxmlformats.org/officeDocument/2006/relationships/hyperlink" Target="http://www.mpce.mp.br/wp-content/uploads/2022/08/Contrato-084-2019.pdf" TargetMode="External"/><Relationship Id="rId38" Type="http://schemas.openxmlformats.org/officeDocument/2006/relationships/hyperlink" Target="http://www.mpce.mp.br/wp-content/uploads/2022/08/CONTRATO-015-2019.pdf" TargetMode="External"/><Relationship Id="rId59" Type="http://schemas.openxmlformats.org/officeDocument/2006/relationships/hyperlink" Target="http://www.mpce.mp.br/wp-content/uploads/2022/08/Contrato-013-2019.pdf" TargetMode="External"/><Relationship Id="rId103" Type="http://schemas.openxmlformats.org/officeDocument/2006/relationships/hyperlink" Target="http://www.mpce.mp.br/wp-content/uploads/2022/08/Contrato-061-2019.pdf" TargetMode="External"/><Relationship Id="rId108" Type="http://schemas.openxmlformats.org/officeDocument/2006/relationships/hyperlink" Target="http://www.mpce.mp.br/wp-content/uploads/2022/08/Contrato-084-2019.pdf" TargetMode="External"/><Relationship Id="rId124" Type="http://schemas.openxmlformats.org/officeDocument/2006/relationships/hyperlink" Target="http://www.mpce.mp.br/wp-content/uploads/2022/08/Contrato-035-2018-.pdf" TargetMode="External"/><Relationship Id="rId129" Type="http://schemas.openxmlformats.org/officeDocument/2006/relationships/hyperlink" Target="http://www.mpce.mp.br/wp-content/uploads/2022/08/Contrato-001-2015-.pdf" TargetMode="External"/><Relationship Id="rId54" Type="http://schemas.openxmlformats.org/officeDocument/2006/relationships/hyperlink" Target="http://www.mpce.mp.br/wp-content/uploads/2022/08/CONTRATO-051-2019-PGJ-X-DIANA-PAULA-FONTENELE-DISPENSA-LOCACAO-VICOSA.pdf" TargetMode="External"/><Relationship Id="rId70" Type="http://schemas.openxmlformats.org/officeDocument/2006/relationships/hyperlink" Target="http://www.mpce.mp.br/wp-content/uploads/2022/08/CONTRATO-009-2016-LOCACAO-CANINDE.pdf" TargetMode="External"/><Relationship Id="rId75" Type="http://schemas.openxmlformats.org/officeDocument/2006/relationships/hyperlink" Target="http://www.mpce.mp.br/wp-content/uploads/2022/08/CONTRATO-025-2021.pdf" TargetMode="External"/><Relationship Id="rId91" Type="http://schemas.openxmlformats.org/officeDocument/2006/relationships/hyperlink" Target="http://www.mpce.mp.br/wp-content/uploads/2022/08/Contrato-014-2019.pdf" TargetMode="External"/><Relationship Id="rId96" Type="http://schemas.openxmlformats.org/officeDocument/2006/relationships/hyperlink" Target="http://www.mpce.mp.br/wp-content/uploads/2022/08/Contrato-013-2019.pdf" TargetMode="External"/><Relationship Id="rId140" Type="http://schemas.openxmlformats.org/officeDocument/2006/relationships/hyperlink" Target="http://www.mpce.mp.br/wp-content/uploads/2022/08/Contrato-085-2019.pdf" TargetMode="External"/><Relationship Id="rId145" Type="http://schemas.openxmlformats.org/officeDocument/2006/relationships/hyperlink" Target="http://www8.mpce.mp.br/Dispensa/092022000138865.pdf" TargetMode="External"/><Relationship Id="rId1" Type="http://schemas.openxmlformats.org/officeDocument/2006/relationships/hyperlink" Target="http://www.mpce.mp.br/wp-content/uploads/2022/08/Contrato-035-2018-.pdf" TargetMode="External"/><Relationship Id="rId6" Type="http://schemas.openxmlformats.org/officeDocument/2006/relationships/hyperlink" Target="http://www.mpce.mp.br/wp-content/uploads/2022/08/Contrato-036-2021.pdf" TargetMode="External"/><Relationship Id="rId23" Type="http://schemas.openxmlformats.org/officeDocument/2006/relationships/hyperlink" Target="http://www.mpce.mp.br/wp-content/uploads/2022/08/CONTRATO-039-2019.pdf" TargetMode="External"/><Relationship Id="rId28" Type="http://schemas.openxmlformats.org/officeDocument/2006/relationships/hyperlink" Target="http://www.mpce.mp.br/wp-content/uploads/2022/08/Contrato-013-2019.pdf" TargetMode="External"/><Relationship Id="rId49" Type="http://schemas.openxmlformats.org/officeDocument/2006/relationships/hyperlink" Target="http://www.mpce.mp.br/wp-content/uploads/2022/08/CONTRATO-025-2021.pdf" TargetMode="External"/><Relationship Id="rId114" Type="http://schemas.openxmlformats.org/officeDocument/2006/relationships/hyperlink" Target="http://www.mpce.mp.br/wp-content/uploads/2022/08/Contrato-034-2021.pdf" TargetMode="External"/><Relationship Id="rId119" Type="http://schemas.openxmlformats.org/officeDocument/2006/relationships/hyperlink" Target="http://www.mpce.mp.br/wp-content/uploads/2022/08/Contrato-001-2015-.pdf" TargetMode="External"/><Relationship Id="rId44" Type="http://schemas.openxmlformats.org/officeDocument/2006/relationships/hyperlink" Target="http://www.mpce.mp.br/wp-content/uploads/2022/08/Contrato-031-2017.pdf" TargetMode="External"/><Relationship Id="rId60" Type="http://schemas.openxmlformats.org/officeDocument/2006/relationships/hyperlink" Target="http://www.mpce.mp.br/wp-content/uploads/2022/08/Contrato-084-2019.pdf" TargetMode="External"/><Relationship Id="rId65" Type="http://schemas.openxmlformats.org/officeDocument/2006/relationships/hyperlink" Target="http://www.mpce.mp.br/wp-content/uploads/2022/08/Contrato-040-2018-FRANCISCO-EDMILSON-Loc.-PROM.-CRATEUS.pdf" TargetMode="External"/><Relationship Id="rId81" Type="http://schemas.openxmlformats.org/officeDocument/2006/relationships/hyperlink" Target="http://www.mpce.mp.br/wp-content/uploads/2022/08/Contrato-008-2015-Promotorias-de-Russas-PGJ-X-LEDA-SCIPIAO.pdf" TargetMode="External"/><Relationship Id="rId86" Type="http://schemas.openxmlformats.org/officeDocument/2006/relationships/hyperlink" Target="http://www.mpce.mp.br/wp-content/uploads/2022/08/Contrato-020-2017.pdf" TargetMode="External"/><Relationship Id="rId130" Type="http://schemas.openxmlformats.org/officeDocument/2006/relationships/hyperlink" Target="http://www.mpce.mp.br/wp-content/uploads/2022/08/Contrato-029-2015-.pdf" TargetMode="External"/><Relationship Id="rId135" Type="http://schemas.openxmlformats.org/officeDocument/2006/relationships/hyperlink" Target="http://www.mpce.mp.br/wp-content/uploads/2022/08/Contrato-026-2017.pdf" TargetMode="External"/><Relationship Id="rId151" Type="http://schemas.openxmlformats.org/officeDocument/2006/relationships/hyperlink" Target="http://www.mpce.mp.br/wp-content/uploads/2022/08/Contrato-026-2020.pdf" TargetMode="External"/><Relationship Id="rId156" Type="http://schemas.openxmlformats.org/officeDocument/2006/relationships/hyperlink" Target="http://www.mpce.mp.br/wp-content/uploads/2022/08/Contrato-007-2019.pdf" TargetMode="External"/><Relationship Id="rId13" Type="http://schemas.openxmlformats.org/officeDocument/2006/relationships/hyperlink" Target="http://www.mpce.mp.br/wp-content/uploads/2022/08/CONTRATO-051-2019-PGJ-X-DIANA-PAULA-FONTENELE-DISPENSA-LOCACAO-VICOSA.pdf" TargetMode="External"/><Relationship Id="rId18" Type="http://schemas.openxmlformats.org/officeDocument/2006/relationships/hyperlink" Target="http://www.mpce.mp.br/wp-content/uploads/2022/08/Contrato-031-2017.pdf" TargetMode="External"/><Relationship Id="rId39" Type="http://schemas.openxmlformats.org/officeDocument/2006/relationships/hyperlink" Target="http://www.mpce.mp.br/wp-content/uploads/2022/08/CONTRATO-015-2019.pdf" TargetMode="External"/><Relationship Id="rId109" Type="http://schemas.openxmlformats.org/officeDocument/2006/relationships/hyperlink" Target="http://www.mpce.mp.br/wp-content/uploads/2022/08/CONTRATO-035-2021.pdf" TargetMode="External"/><Relationship Id="rId34" Type="http://schemas.openxmlformats.org/officeDocument/2006/relationships/hyperlink" Target="http://www.mpce.mp.br/wp-content/uploads/2022/08/Contrato-084-2019.pdf" TargetMode="External"/><Relationship Id="rId50" Type="http://schemas.openxmlformats.org/officeDocument/2006/relationships/hyperlink" Target="http://www.mpce.mp.br/wp-content/uploads/2022/08/CONTRATO-035-2021.pdf" TargetMode="External"/><Relationship Id="rId55" Type="http://schemas.openxmlformats.org/officeDocument/2006/relationships/hyperlink" Target="http://www.mpce.mp.br/wp-content/uploads/2022/08/Contrato-085-2019.pdf" TargetMode="External"/><Relationship Id="rId76" Type="http://schemas.openxmlformats.org/officeDocument/2006/relationships/hyperlink" Target="http://www.mpce.mp.br/wp-content/uploads/2022/08/CONTRATO-026-2021.pdf" TargetMode="External"/><Relationship Id="rId97" Type="http://schemas.openxmlformats.org/officeDocument/2006/relationships/hyperlink" Target="http://www.mpce.mp.br/wp-content/uploads/2022/08/Contrato-028-2015-PGJ-X-GALGANI-Locacao-de-Imovel-PROCAP.pdf" TargetMode="External"/><Relationship Id="rId104" Type="http://schemas.openxmlformats.org/officeDocument/2006/relationships/hyperlink" Target="http://www.mpce.mp.br/wp-content/uploads/2022/08/Contrato-no-039-2013-CPL-PGJ-X-Promotoria-Cascavel.pdf" TargetMode="External"/><Relationship Id="rId120" Type="http://schemas.openxmlformats.org/officeDocument/2006/relationships/hyperlink" Target="http://www.mpce.mp.br/wp-content/uploads/2022/08/Contrato-074-2019.pdf" TargetMode="External"/><Relationship Id="rId125" Type="http://schemas.openxmlformats.org/officeDocument/2006/relationships/hyperlink" Target="http://www.mpce.mp.br/wp-content/uploads/2022/08/Convenio-002-2019-SEINFRA.pdf" TargetMode="External"/><Relationship Id="rId141" Type="http://schemas.openxmlformats.org/officeDocument/2006/relationships/hyperlink" Target="http://www.mpce.mp.br/wp-content/uploads/2022/08/Contrato-074-2019.pdf" TargetMode="External"/><Relationship Id="rId146" Type="http://schemas.openxmlformats.org/officeDocument/2006/relationships/hyperlink" Target="http://www8.mpce.mp.br/Dispensa/092022000138865.pdf" TargetMode="External"/><Relationship Id="rId7" Type="http://schemas.openxmlformats.org/officeDocument/2006/relationships/hyperlink" Target="http://www.mpce.mp.br/wp-content/uploads/2022/08/Contrato-014-2021.pdf" TargetMode="External"/><Relationship Id="rId71" Type="http://schemas.openxmlformats.org/officeDocument/2006/relationships/hyperlink" Target="http://www.mpce.mp.br/wp-content/uploads/2022/08/Contrato-008-2017.pdf" TargetMode="External"/><Relationship Id="rId92" Type="http://schemas.openxmlformats.org/officeDocument/2006/relationships/hyperlink" Target="http://www.mpce.mp.br/wp-content/uploads/2022/08/Contrato-013-2019.pdf" TargetMode="External"/><Relationship Id="rId2" Type="http://schemas.openxmlformats.org/officeDocument/2006/relationships/hyperlink" Target="http://www.mpce.mp.br/wp-content/uploads/2022/08/Contrato-053-2019.pdf" TargetMode="External"/><Relationship Id="rId29" Type="http://schemas.openxmlformats.org/officeDocument/2006/relationships/hyperlink" Target="http://www.mpce.mp.br/wp-content/uploads/2022/08/Contrato-036-2021.pdf" TargetMode="External"/><Relationship Id="rId24" Type="http://schemas.openxmlformats.org/officeDocument/2006/relationships/hyperlink" Target="http://www.mpce.mp.br/wp-content/uploads/2022/08/CONTRATO-039-2019.pdf" TargetMode="External"/><Relationship Id="rId40" Type="http://schemas.openxmlformats.org/officeDocument/2006/relationships/hyperlink" Target="http://www.mpce.mp.br/wp-content/uploads/2022/08/Contrato-no-019-2014-CPL-PGJ-X-Eunice-Locacao-Imove-CAOPIJ-2.pdf" TargetMode="External"/><Relationship Id="rId45" Type="http://schemas.openxmlformats.org/officeDocument/2006/relationships/hyperlink" Target="http://www.mpce.mp.br/wp-content/uploads/2022/08/Contrato-004-2013.pdf" TargetMode="External"/><Relationship Id="rId66" Type="http://schemas.openxmlformats.org/officeDocument/2006/relationships/hyperlink" Target="http://www.mpce.mp.br/wp-content/uploads/2022/08/Contrato-no-037-2011-CPL-PGJ-x-Maria-Da-Cunha-Angelim.pdf" TargetMode="External"/><Relationship Id="rId87" Type="http://schemas.openxmlformats.org/officeDocument/2006/relationships/hyperlink" Target="http://www.mpce.mp.br/wp-content/uploads/2022/08/Contrato-012-2017-Locacao-J.-NORTE.pdf" TargetMode="External"/><Relationship Id="rId110" Type="http://schemas.openxmlformats.org/officeDocument/2006/relationships/hyperlink" Target="http://www.mpce.mp.br/wp-content/uploads/2022/08/Contrato-023-2020.pdf" TargetMode="External"/><Relationship Id="rId115" Type="http://schemas.openxmlformats.org/officeDocument/2006/relationships/hyperlink" Target="http://www.mpce.mp.br/wp-content/uploads/2022/08/Contrato-024-2019.pdf" TargetMode="External"/><Relationship Id="rId131" Type="http://schemas.openxmlformats.org/officeDocument/2006/relationships/hyperlink" Target="http://www.mpce.mp.br/wp-content/uploads/2022/08/Contrato-036-2021.pdf" TargetMode="External"/><Relationship Id="rId136" Type="http://schemas.openxmlformats.org/officeDocument/2006/relationships/hyperlink" Target="http://www.mpce.mp.br/wp-content/uploads/2022/08/Contrato-034-2021.pdf" TargetMode="External"/><Relationship Id="rId157" Type="http://schemas.openxmlformats.org/officeDocument/2006/relationships/hyperlink" Target="http://www.mpce.mp.br/wp-content/uploads/2022/08/Contrato-007-2019.pdf" TargetMode="External"/><Relationship Id="rId61" Type="http://schemas.openxmlformats.org/officeDocument/2006/relationships/hyperlink" Target="http://www.mpce.mp.br/wp-content/uploads/2022/08/Contrato-035-2018-.pdf" TargetMode="External"/><Relationship Id="rId82" Type="http://schemas.openxmlformats.org/officeDocument/2006/relationships/hyperlink" Target="http://www.mpce.mp.br/wp-content/uploads/2022/08/CONTRATO-045-2021.pdf" TargetMode="External"/><Relationship Id="rId152" Type="http://schemas.openxmlformats.org/officeDocument/2006/relationships/hyperlink" Target="http://www.mpce.mp.br/wp-content/uploads/2022/08/Contrato-026-2020.pdf" TargetMode="External"/><Relationship Id="rId19" Type="http://schemas.openxmlformats.org/officeDocument/2006/relationships/hyperlink" Target="http://www.mpce.mp.br/wp-content/uploads/2022/08/Contrato-002-2017.pdf" TargetMode="External"/><Relationship Id="rId14" Type="http://schemas.openxmlformats.org/officeDocument/2006/relationships/hyperlink" Target="http://www.mpce.mp.br/wp-content/uploads/2022/08/Contrato-013-2019.pdf" TargetMode="External"/><Relationship Id="rId30" Type="http://schemas.openxmlformats.org/officeDocument/2006/relationships/hyperlink" Target="http://www.mpce.mp.br/wp-content/uploads/2022/08/Contrato-084-2019.pdf" TargetMode="External"/><Relationship Id="rId35" Type="http://schemas.openxmlformats.org/officeDocument/2006/relationships/hyperlink" Target="http://www.mpce.mp.br/wp-content/uploads/2022/08/CONTRATO-039-2019.pdf" TargetMode="External"/><Relationship Id="rId56" Type="http://schemas.openxmlformats.org/officeDocument/2006/relationships/hyperlink" Target="http://www.mpce.mp.br/wp-content/uploads/2022/08/Contrato-061-2019.pdf" TargetMode="External"/><Relationship Id="rId77" Type="http://schemas.openxmlformats.org/officeDocument/2006/relationships/hyperlink" Target="http://www.mpce.mp.br/wp-content/uploads/2022/08/CONTRATO-048-2019.pdf" TargetMode="External"/><Relationship Id="rId100" Type="http://schemas.openxmlformats.org/officeDocument/2006/relationships/hyperlink" Target="http://www.mpce.mp.br/wp-content/uploads/2022/08/Contrato-026-2017.pdf" TargetMode="External"/><Relationship Id="rId105" Type="http://schemas.openxmlformats.org/officeDocument/2006/relationships/hyperlink" Target="http://www.mpce.mp.br/wp-content/uploads/2022/08/CONTRATO-027-2021.pdf" TargetMode="External"/><Relationship Id="rId126" Type="http://schemas.openxmlformats.org/officeDocument/2006/relationships/hyperlink" Target="http://www.mpce.mp.br/wp-content/uploads/2022/08/Convenio-002-2019-SEINFRA.pdf" TargetMode="External"/><Relationship Id="rId147" Type="http://schemas.openxmlformats.org/officeDocument/2006/relationships/hyperlink" Target="http://www.mpce.mp.br/wp-content/uploads/2022/09/Contrato-045-2019.pdf" TargetMode="External"/><Relationship Id="rId8" Type="http://schemas.openxmlformats.org/officeDocument/2006/relationships/hyperlink" Target="http://www.mpce.mp.br/wp-content/uploads/2022/08/Contrato-055-2019.pdf" TargetMode="External"/><Relationship Id="rId51" Type="http://schemas.openxmlformats.org/officeDocument/2006/relationships/hyperlink" Target="http://www.mpce.mp.br/wp-content/uploads/2022/08/CONTRATO-026-2021.pdf" TargetMode="External"/><Relationship Id="rId72" Type="http://schemas.openxmlformats.org/officeDocument/2006/relationships/hyperlink" Target="http://www.mpce.mp.br/wp-content/uploads/2022/08/Contrato-026-2020.pdf" TargetMode="External"/><Relationship Id="rId93" Type="http://schemas.openxmlformats.org/officeDocument/2006/relationships/hyperlink" Target="http://www.mpce.mp.br/wp-content/uploads/2022/08/CONTRATO-039-2019.pdf" TargetMode="External"/><Relationship Id="rId98" Type="http://schemas.openxmlformats.org/officeDocument/2006/relationships/hyperlink" Target="http://www.mpce.mp.br/wp-content/uploads/2022/08/Contrato-028-2015-PGJ-X-GALGANI-Locacao-de-Imovel-PROCAP.pdf" TargetMode="External"/><Relationship Id="rId121" Type="http://schemas.openxmlformats.org/officeDocument/2006/relationships/hyperlink" Target="http://www.mpce.mp.br/wp-content/uploads/2022/08/Convenio-002-2019-SEINFRA.pdf" TargetMode="External"/><Relationship Id="rId142" Type="http://schemas.openxmlformats.org/officeDocument/2006/relationships/hyperlink" Target="http://www.mpce.mp.br/wp-content/uploads/2022/08/Contrato-061-2019.pdf" TargetMode="External"/><Relationship Id="rId3" Type="http://schemas.openxmlformats.org/officeDocument/2006/relationships/hyperlink" Target="http://www.mpce.mp.br/wp-content/uploads/2022/08/Contrato-023-2020-CORREIOS.pdf" TargetMode="External"/><Relationship Id="rId25" Type="http://schemas.openxmlformats.org/officeDocument/2006/relationships/hyperlink" Target="http://www.mpce.mp.br/wp-content/uploads/2022/08/CONTRATO-015-2019.pdf" TargetMode="External"/><Relationship Id="rId46" Type="http://schemas.openxmlformats.org/officeDocument/2006/relationships/hyperlink" Target="http://www.mpce.mp.br/wp-content/uploads/2022/08/Contrato-084-2019.pdf" TargetMode="External"/><Relationship Id="rId67" Type="http://schemas.openxmlformats.org/officeDocument/2006/relationships/hyperlink" Target="http://www.mpce.mp.br/wp-content/uploads/2022/08/Contrato-029-2012.pdf" TargetMode="External"/><Relationship Id="rId116" Type="http://schemas.openxmlformats.org/officeDocument/2006/relationships/hyperlink" Target="http://www.mpce.mp.br/wp-content/uploads/2022/08/CONTRATO-006-2017.pdf" TargetMode="External"/><Relationship Id="rId137" Type="http://schemas.openxmlformats.org/officeDocument/2006/relationships/hyperlink" Target="http://www.mpce.mp.br/wp-content/uploads/2022/08/CONTRATO-035-2021.pdf" TargetMode="External"/><Relationship Id="rId158" Type="http://schemas.openxmlformats.org/officeDocument/2006/relationships/hyperlink" Target="http://www.mpce.mp.br/wp-content/uploads/2022/08/CONTRATO-027-2021.pdf" TargetMode="External"/><Relationship Id="rId20" Type="http://schemas.openxmlformats.org/officeDocument/2006/relationships/hyperlink" Target="http://www.mpce.mp.br/wp-content/uploads/2022/08/Contrato-004-2013.pdf" TargetMode="External"/><Relationship Id="rId41" Type="http://schemas.openxmlformats.org/officeDocument/2006/relationships/hyperlink" Target="http://www.mpce.mp.br/wp-content/uploads/2022/08/Contrato-006-2021.pdf" TargetMode="External"/><Relationship Id="rId62" Type="http://schemas.openxmlformats.org/officeDocument/2006/relationships/hyperlink" Target="http://www.mpce.mp.br/wp-content/uploads/2022/08/Contrato-053-2019.pdf" TargetMode="External"/><Relationship Id="rId83" Type="http://schemas.openxmlformats.org/officeDocument/2006/relationships/hyperlink" Target="http://www.mpce.mp.br/wp-content/uploads/2022/08/Contrato-004-2013.pdf" TargetMode="External"/><Relationship Id="rId88" Type="http://schemas.openxmlformats.org/officeDocument/2006/relationships/hyperlink" Target="http://www.mpce.mp.br/wp-content/uploads/2022/08/Contrato-012-2017-Locacao-J.-NORTE.pdf" TargetMode="External"/><Relationship Id="rId111" Type="http://schemas.openxmlformats.org/officeDocument/2006/relationships/hyperlink" Target="http://www.mpce.mp.br/wp-content/uploads/2022/08/Contrato-063-2019.pdf" TargetMode="External"/><Relationship Id="rId132" Type="http://schemas.openxmlformats.org/officeDocument/2006/relationships/hyperlink" Target="http://www8.mpce.mp.br/inexigibilidade/092022000085394.pdf" TargetMode="External"/><Relationship Id="rId153" Type="http://schemas.openxmlformats.org/officeDocument/2006/relationships/hyperlink" Target="http://www.mpce.mp.br/wp-content/uploads/2022/08/Contrato-019-2014.pdf" TargetMode="External"/><Relationship Id="rId15" Type="http://schemas.openxmlformats.org/officeDocument/2006/relationships/hyperlink" Target="http://www.mpce.mp.br/wp-content/uploads/2022/08/CONTRATO-051-2019-PGJ-X-DIANA-PAULA-FONTENELE-DISPENSA-LOCACAO-VICOSA.pdf" TargetMode="External"/><Relationship Id="rId36" Type="http://schemas.openxmlformats.org/officeDocument/2006/relationships/hyperlink" Target="http://www.mpce.mp.br/wp-content/uploads/2022/08/CONTRATO-039-2019.pdf" TargetMode="External"/><Relationship Id="rId57" Type="http://schemas.openxmlformats.org/officeDocument/2006/relationships/hyperlink" Target="http://www.mpce.mp.br/wp-content/uploads/2022/08/Contrato-023-2020-CORREIOS.pdf" TargetMode="External"/><Relationship Id="rId106" Type="http://schemas.openxmlformats.org/officeDocument/2006/relationships/hyperlink" Target="http://www.mpce.mp.br/wp-content/uploads/2022/08/Contrato-no-019-2014-CPL-PGJ-X-Eunice-Locacao-Imove-CAOPIJ.pdf" TargetMode="External"/><Relationship Id="rId127" Type="http://schemas.openxmlformats.org/officeDocument/2006/relationships/hyperlink" Target="http://www.mpce.mp.br/wp-content/uploads/2022/08/Contrato-006-2021.pdf" TargetMode="External"/><Relationship Id="rId10" Type="http://schemas.openxmlformats.org/officeDocument/2006/relationships/hyperlink" Target="http://www.mpce.mp.br/wp-content/uploads/2022/08/Contrato-028-2015-PGJ-X-GALGANI-Locacao-de-Imovel-PROCAP.pdf" TargetMode="External"/><Relationship Id="rId31" Type="http://schemas.openxmlformats.org/officeDocument/2006/relationships/hyperlink" Target="http://www.mpce.mp.br/wp-content/uploads/2022/08/Contrato-026-2020.pdf" TargetMode="External"/><Relationship Id="rId52" Type="http://schemas.openxmlformats.org/officeDocument/2006/relationships/hyperlink" Target="http://www.mpce.mp.br/wp-content/uploads/2022/08/Contrato-026-2017.pdf" TargetMode="External"/><Relationship Id="rId73" Type="http://schemas.openxmlformats.org/officeDocument/2006/relationships/hyperlink" Target="http://www.mpce.mp.br/wp-content/uploads/2022/08/CONTRATO-045-2021.pdf" TargetMode="External"/><Relationship Id="rId78" Type="http://schemas.openxmlformats.org/officeDocument/2006/relationships/hyperlink" Target="http://www.mpce.mp.br/wp-content/uploads/2022/08/CONTRATO-045-2021.pdf" TargetMode="External"/><Relationship Id="rId94" Type="http://schemas.openxmlformats.org/officeDocument/2006/relationships/hyperlink" Target="http://www.mpce.mp.br/wp-content/uploads/2022/08/CONTRATO-015-2019.pdf" TargetMode="External"/><Relationship Id="rId99" Type="http://schemas.openxmlformats.org/officeDocument/2006/relationships/hyperlink" Target="http://www.mpce.mp.br/wp-content/uploads/2022/08/Contrato-001-2003-ASDERT.pdf" TargetMode="External"/><Relationship Id="rId101" Type="http://schemas.openxmlformats.org/officeDocument/2006/relationships/hyperlink" Target="http://www.mpce.mp.br/wp-content/uploads/2022/08/Contrato-074-2019.pdf" TargetMode="External"/><Relationship Id="rId122" Type="http://schemas.openxmlformats.org/officeDocument/2006/relationships/hyperlink" Target="http://www.mpce.mp.br/wp-content/uploads/2022/08/Contrato-085-2019.pdf" TargetMode="External"/><Relationship Id="rId143" Type="http://schemas.openxmlformats.org/officeDocument/2006/relationships/hyperlink" Target="http://www.mpce.mp.br/wp-content/uploads/2022/08/CONTRATO-051-2019-PGJ-X-DIANA-PAULA-FONTENELE-DISPENSA-LOCACAO-VICOSA.pdf" TargetMode="External"/><Relationship Id="rId148" Type="http://schemas.openxmlformats.org/officeDocument/2006/relationships/hyperlink" Target="http://www.mpce.mp.br/wp-content/uploads/2022/09/CONTRATO-022-2022.pdf" TargetMode="External"/><Relationship Id="rId4" Type="http://schemas.openxmlformats.org/officeDocument/2006/relationships/hyperlink" Target="http://www.mpce.mp.br/wp-content/uploads/2022/08/Contrato-007-2019.pdf" TargetMode="External"/><Relationship Id="rId9" Type="http://schemas.openxmlformats.org/officeDocument/2006/relationships/hyperlink" Target="http://www.mpce.mp.br/wp-content/uploads/2022/08/Contrato-007-2019.pdf" TargetMode="External"/><Relationship Id="rId26" Type="http://schemas.openxmlformats.org/officeDocument/2006/relationships/hyperlink" Target="http://www.mpce.mp.br/wp-content/uploads/2022/08/CONTRATO-015-2019.pdf" TargetMode="External"/><Relationship Id="rId47" Type="http://schemas.openxmlformats.org/officeDocument/2006/relationships/hyperlink" Target="http://www.mpce.mp.br/wp-content/uploads/2022/08/Contrato-026-2020.pdf" TargetMode="External"/><Relationship Id="rId68" Type="http://schemas.openxmlformats.org/officeDocument/2006/relationships/hyperlink" Target="http://www.mpce.mp.br/wp-content/uploads/2022/08/Contrato-022-2013.pdf" TargetMode="External"/><Relationship Id="rId89" Type="http://schemas.openxmlformats.org/officeDocument/2006/relationships/hyperlink" Target="http://www.mpce.mp.br/wp-content/uploads/2022/08/CONTRATO-039-2019.pdf" TargetMode="External"/><Relationship Id="rId112" Type="http://schemas.openxmlformats.org/officeDocument/2006/relationships/hyperlink" Target="http://www.mpce.mp.br/wp-content/uploads/2022/08/Contrato-085-2019.pdf" TargetMode="External"/><Relationship Id="rId133" Type="http://schemas.openxmlformats.org/officeDocument/2006/relationships/hyperlink" Target="http://www8.mpce.mp.br/Dispensa/092022000016696.pdf" TargetMode="External"/><Relationship Id="rId154" Type="http://schemas.openxmlformats.org/officeDocument/2006/relationships/hyperlink" Target="http://www.mpce.mp.br/wp-content/uploads/2022/08/CONTRATO-039-2019.pdf" TargetMode="External"/><Relationship Id="rId16" Type="http://schemas.openxmlformats.org/officeDocument/2006/relationships/hyperlink" Target="http://www.mpce.mp.br/wp-content/uploads/2022/08/Contrato-006-2021.pdf" TargetMode="External"/><Relationship Id="rId37" Type="http://schemas.openxmlformats.org/officeDocument/2006/relationships/hyperlink" Target="http://www.mpce.mp.br/wp-content/uploads/2022/08/Contrato-014-2019.pdf" TargetMode="External"/><Relationship Id="rId58" Type="http://schemas.openxmlformats.org/officeDocument/2006/relationships/hyperlink" Target="http://www.mpce.mp.br/wp-content/uploads/2022/08/Contrato-013-2019.pdf" TargetMode="External"/><Relationship Id="rId79" Type="http://schemas.openxmlformats.org/officeDocument/2006/relationships/hyperlink" Target="http://www.mpce.mp.br/wp-content/uploads/2022/08/CONTRATO-045-2021.pdf" TargetMode="External"/><Relationship Id="rId102" Type="http://schemas.openxmlformats.org/officeDocument/2006/relationships/hyperlink" Target="http://www.mpce.mp.br/wp-content/uploads/2022/08/Contrato-063-2019.pdf" TargetMode="External"/><Relationship Id="rId123" Type="http://schemas.openxmlformats.org/officeDocument/2006/relationships/hyperlink" Target="http://www.mpce.mp.br/wp-content/uploads/2022/08/Contrato-084-2019.pdf" TargetMode="External"/><Relationship Id="rId144" Type="http://schemas.openxmlformats.org/officeDocument/2006/relationships/hyperlink" Target="http://www8.mpce.mp.br/Dispensa/092022000138865.pdf" TargetMode="External"/><Relationship Id="rId90" Type="http://schemas.openxmlformats.org/officeDocument/2006/relationships/hyperlink" Target="http://www.mpce.mp.br/wp-content/uploads/2022/08/CONTRATO-015-2019.pdf" TargetMode="External"/><Relationship Id="rId27" Type="http://schemas.openxmlformats.org/officeDocument/2006/relationships/hyperlink" Target="http://www.mpce.mp.br/wp-content/uploads/2022/08/Contrato-014-2019.pdf" TargetMode="External"/><Relationship Id="rId48" Type="http://schemas.openxmlformats.org/officeDocument/2006/relationships/hyperlink" Target="http://www.mpce.mp.br/wp-content/uploads/2022/08/Contrato-034-2021.pdf" TargetMode="External"/><Relationship Id="rId69" Type="http://schemas.openxmlformats.org/officeDocument/2006/relationships/hyperlink" Target="http://www.mpce.mp.br/wp-content/uploads/2022/08/Contrato-022-2010.pdf" TargetMode="External"/><Relationship Id="rId113" Type="http://schemas.openxmlformats.org/officeDocument/2006/relationships/hyperlink" Target="http://www.mpce.mp.br/wp-content/uploads/2022/08/CONTRATO-027-2021.pdf" TargetMode="External"/><Relationship Id="rId134" Type="http://schemas.openxmlformats.org/officeDocument/2006/relationships/hyperlink" Target="http://www.mpce.mp.br/wp-content/uploads/2022/08/CONTRATO-006-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DD452-5E5F-4876-ACBF-39A9168C4756}">
  <sheetPr>
    <pageSetUpPr fitToPage="1"/>
  </sheetPr>
  <dimension ref="A1:N53"/>
  <sheetViews>
    <sheetView topLeftCell="A19" workbookViewId="0">
      <selection activeCell="C5" sqref="C5"/>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8" width="36.85546875"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23" si="0">HYPERLINK(N3,M3)</f>
        <v>2022NE00010</v>
      </c>
      <c r="H3" s="9">
        <v>3331.89</v>
      </c>
      <c r="I3" s="6" t="s">
        <v>26</v>
      </c>
      <c r="J3" s="34">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34">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20" t="s">
        <v>1495</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20"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20" t="s">
        <v>1504</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20" t="s">
        <v>1496</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20" t="s">
        <v>1497</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20" t="s">
        <v>1498</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20"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20" t="s">
        <v>1499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20" t="s">
        <v>1500</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20" t="s">
        <v>1501</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20" t="s">
        <v>1502</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20" t="s">
        <v>1503</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20"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20"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20"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20"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20"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20"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20" t="s">
        <v>124</v>
      </c>
      <c r="L23" s="14" t="str">
        <f t="shared" si="1"/>
        <v/>
      </c>
      <c r="M23" t="s">
        <v>125</v>
      </c>
      <c r="N23" t="s">
        <v>126</v>
      </c>
    </row>
    <row r="24" spans="1:14" x14ac:dyDescent="0.25">
      <c r="A24" s="65"/>
      <c r="B24" s="66"/>
      <c r="C24" s="66"/>
      <c r="D24" s="66"/>
      <c r="E24" s="66"/>
      <c r="F24" s="66"/>
      <c r="G24" s="66"/>
      <c r="H24" s="66"/>
      <c r="I24" s="66"/>
      <c r="J24" s="66"/>
    </row>
    <row r="25" spans="1:14" x14ac:dyDescent="0.25">
      <c r="A25" s="67"/>
      <c r="B25" s="67"/>
      <c r="C25" s="67"/>
      <c r="D25" s="67"/>
      <c r="E25" s="67"/>
      <c r="F25" s="67"/>
      <c r="G25" s="67"/>
      <c r="H25" s="67"/>
      <c r="I25" s="67"/>
      <c r="J25" s="67"/>
    </row>
    <row r="26" spans="1:14" x14ac:dyDescent="0.25">
      <c r="A26" s="67"/>
      <c r="B26" s="67"/>
      <c r="C26" s="67"/>
      <c r="D26" s="67"/>
      <c r="E26" s="67"/>
      <c r="F26" s="67"/>
      <c r="G26" s="67"/>
      <c r="H26" s="67"/>
      <c r="I26" s="67"/>
      <c r="J26" s="67"/>
    </row>
    <row r="27" spans="1:14" x14ac:dyDescent="0.25">
      <c r="A27" s="67"/>
      <c r="B27" s="67"/>
      <c r="C27" s="67"/>
      <c r="D27" s="67"/>
      <c r="E27" s="67"/>
      <c r="F27" s="67"/>
      <c r="G27" s="67"/>
      <c r="H27" s="67"/>
      <c r="I27" s="67"/>
      <c r="J27" s="67"/>
    </row>
    <row r="28" spans="1:14" x14ac:dyDescent="0.25">
      <c r="A28" s="67"/>
      <c r="B28" s="67"/>
      <c r="C28" s="67"/>
      <c r="D28" s="67"/>
      <c r="E28" s="67"/>
      <c r="F28" s="67"/>
      <c r="G28" s="67"/>
      <c r="H28" s="67"/>
      <c r="I28" s="67"/>
      <c r="J28" s="67"/>
    </row>
    <row r="29" spans="1:14" x14ac:dyDescent="0.25">
      <c r="A29" s="67"/>
      <c r="B29" s="67"/>
      <c r="C29" s="67"/>
      <c r="D29" s="67"/>
      <c r="E29" s="67"/>
      <c r="F29" s="67"/>
      <c r="G29" s="67"/>
      <c r="H29" s="67"/>
      <c r="I29" s="67"/>
      <c r="J29" s="67"/>
    </row>
    <row r="30" spans="1:14" x14ac:dyDescent="0.25">
      <c r="A30" s="67"/>
      <c r="B30" s="67"/>
      <c r="C30" s="67"/>
      <c r="D30" s="67"/>
      <c r="E30" s="67"/>
      <c r="F30" s="67"/>
      <c r="G30" s="67"/>
      <c r="H30" s="67"/>
      <c r="I30" s="67"/>
      <c r="J30" s="67"/>
    </row>
    <row r="31" spans="1:14" x14ac:dyDescent="0.25">
      <c r="A31" s="67"/>
      <c r="B31" s="67"/>
      <c r="C31" s="67"/>
      <c r="D31" s="67"/>
      <c r="E31" s="67"/>
      <c r="F31" s="67"/>
      <c r="G31" s="67"/>
      <c r="H31" s="67"/>
      <c r="I31" s="67"/>
      <c r="J31" s="67"/>
    </row>
    <row r="32" spans="1:14" x14ac:dyDescent="0.25">
      <c r="A32" s="67"/>
      <c r="B32" s="67"/>
      <c r="C32" s="67"/>
      <c r="D32" s="67"/>
      <c r="E32" s="67"/>
      <c r="F32" s="67"/>
      <c r="G32" s="67"/>
      <c r="H32" s="67"/>
      <c r="I32" s="67"/>
      <c r="J32" s="67"/>
    </row>
    <row r="33" spans="1:10" x14ac:dyDescent="0.25">
      <c r="A33" s="67"/>
      <c r="B33" s="67"/>
      <c r="C33" s="67"/>
      <c r="D33" s="67"/>
      <c r="E33" s="67"/>
      <c r="F33" s="67"/>
      <c r="G33" s="67"/>
      <c r="H33" s="67"/>
      <c r="I33" s="67"/>
      <c r="J33" s="67"/>
    </row>
    <row r="34" spans="1:10" x14ac:dyDescent="0.25">
      <c r="A34" s="67"/>
      <c r="B34" s="67"/>
      <c r="C34" s="67"/>
      <c r="D34" s="67"/>
      <c r="E34" s="67"/>
      <c r="F34" s="67"/>
      <c r="G34" s="67"/>
      <c r="H34" s="67"/>
      <c r="I34" s="67"/>
      <c r="J34" s="67"/>
    </row>
    <row r="35" spans="1:10" x14ac:dyDescent="0.25">
      <c r="A35" s="67"/>
      <c r="B35" s="67"/>
      <c r="C35" s="67"/>
      <c r="D35" s="67"/>
      <c r="E35" s="67"/>
      <c r="F35" s="67"/>
      <c r="G35" s="67"/>
      <c r="H35" s="67"/>
      <c r="I35" s="67"/>
      <c r="J35" s="67"/>
    </row>
    <row r="36" spans="1:10" x14ac:dyDescent="0.25">
      <c r="A36" s="67"/>
      <c r="B36" s="67"/>
      <c r="C36" s="67"/>
      <c r="D36" s="67"/>
      <c r="E36" s="67"/>
      <c r="F36" s="67"/>
      <c r="G36" s="67"/>
      <c r="H36" s="67"/>
      <c r="I36" s="67"/>
      <c r="J36" s="67"/>
    </row>
    <row r="37" spans="1:10" x14ac:dyDescent="0.25">
      <c r="A37" s="67"/>
      <c r="B37" s="67"/>
      <c r="C37" s="67"/>
      <c r="D37" s="67"/>
      <c r="E37" s="67"/>
      <c r="F37" s="67"/>
      <c r="G37" s="67"/>
      <c r="H37" s="67"/>
      <c r="I37" s="67"/>
      <c r="J37" s="67"/>
    </row>
    <row r="38" spans="1:10" x14ac:dyDescent="0.25">
      <c r="A38" s="67"/>
      <c r="B38" s="67"/>
      <c r="C38" s="67"/>
      <c r="D38" s="67"/>
      <c r="E38" s="67"/>
      <c r="F38" s="67"/>
      <c r="G38" s="67"/>
      <c r="H38" s="67"/>
      <c r="I38" s="67"/>
      <c r="J38" s="67"/>
    </row>
    <row r="39" spans="1:10" x14ac:dyDescent="0.25">
      <c r="A39" s="67"/>
      <c r="B39" s="67"/>
      <c r="C39" s="67"/>
      <c r="D39" s="67"/>
      <c r="E39" s="67"/>
      <c r="F39" s="67"/>
      <c r="G39" s="67"/>
      <c r="H39" s="67"/>
      <c r="I39" s="67"/>
      <c r="J39" s="67"/>
    </row>
    <row r="40" spans="1:10" ht="16.5" customHeight="1" x14ac:dyDescent="0.25">
      <c r="A40" s="67"/>
      <c r="B40" s="67"/>
      <c r="C40" s="67"/>
      <c r="D40" s="67"/>
      <c r="E40" s="67"/>
      <c r="F40" s="67"/>
      <c r="G40" s="67"/>
      <c r="H40" s="67"/>
      <c r="I40" s="67"/>
      <c r="J40" s="67"/>
    </row>
    <row r="41" spans="1:10" x14ac:dyDescent="0.25">
      <c r="A41" s="18"/>
    </row>
    <row r="42" spans="1:10" x14ac:dyDescent="0.25">
      <c r="A42" s="18"/>
    </row>
    <row r="43" spans="1:10" x14ac:dyDescent="0.25">
      <c r="A43" s="18"/>
    </row>
    <row r="44" spans="1:10" x14ac:dyDescent="0.25">
      <c r="A44" s="18"/>
    </row>
    <row r="45" spans="1:10" x14ac:dyDescent="0.25">
      <c r="A45" s="18"/>
    </row>
    <row r="46" spans="1:10" x14ac:dyDescent="0.25">
      <c r="A46" s="18"/>
    </row>
    <row r="47" spans="1:10" x14ac:dyDescent="0.25">
      <c r="A47" s="18"/>
    </row>
    <row r="48" spans="1:10" x14ac:dyDescent="0.25">
      <c r="A48" s="18"/>
    </row>
    <row r="49" spans="1:1" x14ac:dyDescent="0.25">
      <c r="A49" s="18"/>
    </row>
    <row r="50" spans="1:1" x14ac:dyDescent="0.25">
      <c r="A50" s="18"/>
    </row>
    <row r="51" spans="1:1" x14ac:dyDescent="0.25">
      <c r="A51" s="18"/>
    </row>
    <row r="52" spans="1:1" x14ac:dyDescent="0.25">
      <c r="A52" s="18"/>
    </row>
    <row r="53" spans="1:1" x14ac:dyDescent="0.25">
      <c r="A53" s="17"/>
    </row>
  </sheetData>
  <mergeCells count="1">
    <mergeCell ref="A24:J40"/>
  </mergeCells>
  <hyperlinks>
    <hyperlink ref="E3" r:id="rId1" xr:uid="{0CEAF569-789F-4080-91A7-D5B9B1E107FF}"/>
    <hyperlink ref="E4" r:id="rId2" xr:uid="{6EE5794A-413F-47DA-A639-0E821A508106}"/>
    <hyperlink ref="E17" r:id="rId3" xr:uid="{3020A7C9-CFC5-4294-B3CD-9969ACADF9C6}"/>
    <hyperlink ref="E18" r:id="rId4" xr:uid="{EAB4320C-9339-4417-9626-0A1B1A98CA28}"/>
    <hyperlink ref="E19" r:id="rId5" xr:uid="{804198DE-B158-455F-833E-445AB038EADA}"/>
    <hyperlink ref="E20" r:id="rId6" xr:uid="{576014A6-7988-4D27-8D45-F969C4EAA958}"/>
    <hyperlink ref="E21" r:id="rId7" xr:uid="{02ACD7DF-FC4A-4440-9473-2CAC9D8EA5E4}"/>
    <hyperlink ref="E22" r:id="rId8" xr:uid="{E8AD4DDF-0806-408E-89C7-F957E4505B57}"/>
    <hyperlink ref="E23" r:id="rId9" xr:uid="{905CC0EF-FD2B-4744-8B3C-0E50F4F97B66}"/>
  </hyperlinks>
  <pageMargins left="0.39370078740157483" right="0.15748031496062992" top="0.59055118110236227" bottom="0.59055118110236227" header="0.51181102362204722" footer="0.51181102362204722"/>
  <pageSetup paperSize="9" scale="52" fitToHeight="0" orientation="landscape"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846F-D468-45BF-BEAD-5EAC43692AFC}">
  <dimension ref="A1:U362"/>
  <sheetViews>
    <sheetView topLeftCell="A327" workbookViewId="0">
      <selection activeCell="A331" sqref="A331"/>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8" width="38.7109375" hidden="1" customWidth="1"/>
    <col min="19" max="19" width="0" hidden="1" customWidth="1"/>
    <col min="20" max="20" width="26.42578125" hidden="1" customWidth="1"/>
    <col min="21" max="21" width="27"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/4053/20185.pdf</v>
      </c>
      <c r="S150" s="44" t="str">
        <f t="shared" si="12"/>
        <v>4053/2018-5</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216"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0">
        <v>9375180000160</v>
      </c>
      <c r="L156" s="14"/>
      <c r="M156" t="s">
        <v>657</v>
      </c>
      <c r="N156" t="str">
        <f t="shared" si="14"/>
        <v>http://www.mpce.mp.br/wp-content/uploads/2022/08/2022NE00746.pdf</v>
      </c>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0">
        <v>76535764000143</v>
      </c>
      <c r="L157" s="14"/>
      <c r="M157" t="s">
        <v>658</v>
      </c>
      <c r="N157" t="str">
        <f t="shared" si="14"/>
        <v>http://www.mpce.mp.br/wp-content/uploads/2022/08/2022NE00749.pdf</v>
      </c>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0">
        <v>5591991000148</v>
      </c>
      <c r="L158" s="14"/>
      <c r="M158" t="s">
        <v>659</v>
      </c>
      <c r="N158" t="str">
        <f t="shared" si="14"/>
        <v>http://www.mpce.mp.br/wp-content/uploads/2022/08/2022NE00752.pdf</v>
      </c>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0">
        <v>7476369000114</v>
      </c>
      <c r="L159" s="14"/>
      <c r="M159" t="s">
        <v>660</v>
      </c>
      <c r="N159" t="str">
        <f t="shared" si="14"/>
        <v>http://www.mpce.mp.br/wp-content/uploads/2022/08/2022NE00753.pdf</v>
      </c>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0">
        <v>76535764000143</v>
      </c>
      <c r="L160" s="14"/>
      <c r="M160" t="s">
        <v>661</v>
      </c>
      <c r="N160" t="str">
        <f t="shared" si="14"/>
        <v>http://www.mpce.mp.br/wp-content/uploads/2022/08/2022NE00754.pdf</v>
      </c>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0">
        <v>7620701000172</v>
      </c>
      <c r="L161" s="14"/>
      <c r="M161" t="s">
        <v>662</v>
      </c>
      <c r="N161" t="str">
        <f t="shared" si="14"/>
        <v>http://www.mpce.mp.br/wp-content/uploads/2022/08/2022NE00755.pdf</v>
      </c>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0">
        <v>7508138000145</v>
      </c>
      <c r="L162" s="14"/>
      <c r="M162" t="s">
        <v>663</v>
      </c>
      <c r="N162" t="str">
        <f t="shared" si="14"/>
        <v>http://www.mpce.mp.br/wp-content/uploads/2022/08/2022NE00756.pdf</v>
      </c>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0">
        <v>7040108000157</v>
      </c>
      <c r="L163" s="14"/>
      <c r="M163" t="s">
        <v>664</v>
      </c>
      <c r="N163" t="str">
        <f t="shared" si="14"/>
        <v>http://www.mpce.mp.br/wp-content/uploads/2022/08/2022NE00757.pdf</v>
      </c>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0">
        <v>5423963014414</v>
      </c>
      <c r="L164" s="14"/>
      <c r="M164" t="s">
        <v>665</v>
      </c>
      <c r="N164" t="str">
        <f t="shared" si="14"/>
        <v>http://www.mpce.mp.br/wp-content/uploads/2022/08/2022NE00759.pdf</v>
      </c>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0">
        <v>76535764000143</v>
      </c>
      <c r="L165" s="14"/>
      <c r="M165" t="s">
        <v>666</v>
      </c>
      <c r="N165" t="str">
        <f t="shared" si="14"/>
        <v>http://www.mpce.mp.br/wp-content/uploads/2022/08/2022NE00761.pdf</v>
      </c>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0">
        <v>5423963014414</v>
      </c>
      <c r="L166" s="14"/>
      <c r="M166" t="s">
        <v>667</v>
      </c>
      <c r="N166" t="str">
        <f t="shared" si="14"/>
        <v>http://www.mpce.mp.br/wp-content/uploads/2022/08/2022NE00772.pdf</v>
      </c>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0">
        <v>5423963014414</v>
      </c>
      <c r="L167" s="14"/>
      <c r="M167" t="s">
        <v>668</v>
      </c>
      <c r="N167" t="str">
        <f t="shared" si="14"/>
        <v>http://www.mpce.mp.br/wp-content/uploads/2022/08/2022NE00773.pdf</v>
      </c>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0">
        <v>20657685000150</v>
      </c>
      <c r="L168" s="14"/>
      <c r="M168" t="s">
        <v>669</v>
      </c>
      <c r="N168" t="str">
        <f t="shared" si="14"/>
        <v>http://www.mpce.mp.br/wp-content/uploads/2022/08/2022NE00775.pdf</v>
      </c>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0">
        <v>34123367852</v>
      </c>
      <c r="L169" s="14"/>
      <c r="M169" t="s">
        <v>670</v>
      </c>
      <c r="N169" t="str">
        <f t="shared" si="14"/>
        <v>http://www.mpce.mp.br/wp-content/uploads/2022/08/2022NE00777.pdf</v>
      </c>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0">
        <v>35165286215</v>
      </c>
      <c r="L170" s="14"/>
      <c r="M170" t="s">
        <v>671</v>
      </c>
      <c r="N170" t="str">
        <f t="shared" si="14"/>
        <v>http://www.mpce.mp.br/wp-content/uploads/2022/08/2022NE00778.pdf</v>
      </c>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0">
        <v>13526855315</v>
      </c>
      <c r="L171" s="14"/>
      <c r="M171" t="s">
        <v>672</v>
      </c>
      <c r="N171" t="str">
        <f t="shared" si="14"/>
        <v>http://www.mpce.mp.br/wp-content/uploads/2022/08/2022NE00779.pdf</v>
      </c>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0">
        <v>5817870304</v>
      </c>
      <c r="L172" s="14"/>
      <c r="M172" t="s">
        <v>673</v>
      </c>
      <c r="N172" t="str">
        <f t="shared" si="14"/>
        <v>http://www.mpce.mp.br/wp-content/uploads/2022/08/2022NE00780.pdf</v>
      </c>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0">
        <v>50937197300</v>
      </c>
      <c r="L173" s="14"/>
      <c r="M173" t="s">
        <v>674</v>
      </c>
      <c r="N173" t="str">
        <f t="shared" si="14"/>
        <v>http://www.mpce.mp.br/wp-content/uploads/2022/08/2022NE00781.pdf</v>
      </c>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0">
        <v>43713017387</v>
      </c>
      <c r="L174" s="14"/>
      <c r="M174" t="s">
        <v>675</v>
      </c>
      <c r="N174" t="str">
        <f t="shared" si="14"/>
        <v>http://www.mpce.mp.br/wp-content/uploads/2022/08/2022NE00782.pdf</v>
      </c>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0">
        <v>49090674349</v>
      </c>
      <c r="L175" s="14"/>
      <c r="M175" t="s">
        <v>676</v>
      </c>
      <c r="N175" t="str">
        <f t="shared" si="14"/>
        <v>http://www.mpce.mp.br/wp-content/uploads/2022/08/2022NE00783.pdf</v>
      </c>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0">
        <v>50591630320</v>
      </c>
      <c r="L176" s="14"/>
      <c r="M176" t="s">
        <v>677</v>
      </c>
      <c r="N176" t="str">
        <f t="shared" si="14"/>
        <v>http://www.mpce.mp.br/wp-content/uploads/2022/08/2022NE00784.pdf</v>
      </c>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0">
        <v>77748638349</v>
      </c>
      <c r="L177" s="14"/>
      <c r="M177" t="s">
        <v>678</v>
      </c>
      <c r="N177" t="str">
        <f t="shared" si="14"/>
        <v>http://www.mpce.mp.br/wp-content/uploads/2022/08/2022NE00785.pdf</v>
      </c>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0">
        <v>65652827300</v>
      </c>
      <c r="L178" s="14"/>
      <c r="M178" t="s">
        <v>679</v>
      </c>
      <c r="N178" t="str">
        <f t="shared" si="14"/>
        <v>http://www.mpce.mp.br/wp-content/uploads/2022/08/2022NE00789.pdf</v>
      </c>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0">
        <v>4514670359</v>
      </c>
      <c r="L179" s="14"/>
      <c r="M179" t="s">
        <v>680</v>
      </c>
      <c r="N179" t="str">
        <f t="shared" si="14"/>
        <v>http://www.mpce.mp.br/wp-content/uploads/2022/08/2022NE00790.pdf</v>
      </c>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0">
        <v>640360300</v>
      </c>
      <c r="L180" s="14"/>
      <c r="M180" t="s">
        <v>681</v>
      </c>
      <c r="N180" t="str">
        <f t="shared" si="14"/>
        <v>http://www.mpce.mp.br/wp-content/uploads/2022/08/2022NE00791.pdf</v>
      </c>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0">
        <v>6002950000131</v>
      </c>
      <c r="L181" s="14"/>
      <c r="M181" t="s">
        <v>682</v>
      </c>
      <c r="N181" t="str">
        <f t="shared" si="14"/>
        <v>http://www.mpce.mp.br/wp-content/uploads/2022/08/2022NE00792.pdf</v>
      </c>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0">
        <v>19678451824</v>
      </c>
      <c r="L182" s="14"/>
      <c r="M182" t="s">
        <v>683</v>
      </c>
      <c r="N182" t="str">
        <f t="shared" si="14"/>
        <v>http://www.mpce.mp.br/wp-content/uploads/2022/08/2022NE00793.pdf</v>
      </c>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0">
        <v>7340995000189</v>
      </c>
      <c r="L183" s="14"/>
      <c r="M183" t="s">
        <v>684</v>
      </c>
      <c r="N183" t="str">
        <f t="shared" si="14"/>
        <v>http://www.mpce.mp.br/wp-content/uploads/2022/08/2022NE00794.pdf</v>
      </c>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0">
        <v>5537196000171</v>
      </c>
      <c r="L184" s="14"/>
      <c r="M184" t="s">
        <v>685</v>
      </c>
      <c r="N184" t="str">
        <f t="shared" si="14"/>
        <v>http://www.mpce.mp.br/wp-content/uploads/2022/08/2022NE00798.pdf</v>
      </c>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0">
        <v>115681353</v>
      </c>
      <c r="L185" s="14"/>
      <c r="M185" t="s">
        <v>686</v>
      </c>
      <c r="N185" t="str">
        <f t="shared" si="14"/>
        <v>http://www.mpce.mp.br/wp-content/uploads/2022/08/2022NE00799.pdf</v>
      </c>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0">
        <v>115681353</v>
      </c>
      <c r="L186" s="14"/>
      <c r="M186" t="s">
        <v>687</v>
      </c>
      <c r="N186" t="str">
        <f t="shared" si="14"/>
        <v>http://www.mpce.mp.br/wp-content/uploads/2022/08/2022NE00800.pdf</v>
      </c>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0">
        <v>558659000168</v>
      </c>
      <c r="L187" s="14"/>
      <c r="M187" t="s">
        <v>688</v>
      </c>
      <c r="N187" t="str">
        <f t="shared" si="14"/>
        <v>http://www.mpce.mp.br/wp-content/uploads/2022/08/2022NE00801.pdf</v>
      </c>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0">
        <v>558659000168</v>
      </c>
      <c r="L188" s="14"/>
      <c r="M188" t="s">
        <v>689</v>
      </c>
      <c r="N188" t="str">
        <f t="shared" si="14"/>
        <v>http://www.mpce.mp.br/wp-content/uploads/2022/08/2022NE00802.pdf</v>
      </c>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0">
        <v>558659000168</v>
      </c>
      <c r="L189" s="14"/>
      <c r="M189" t="s">
        <v>690</v>
      </c>
      <c r="N189" t="str">
        <f t="shared" si="14"/>
        <v>http://www.mpce.mp.br/wp-content/uploads/2022/08/2022NE00803.pdf</v>
      </c>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0">
        <v>558659000168</v>
      </c>
      <c r="L190" s="14"/>
      <c r="M190" t="s">
        <v>691</v>
      </c>
      <c r="N190" t="str">
        <f t="shared" si="14"/>
        <v>http://www.mpce.mp.br/wp-content/uploads/2022/08/2022NE00804.pdf</v>
      </c>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0">
        <v>7817778000137</v>
      </c>
      <c r="L191" s="14"/>
      <c r="M191" t="s">
        <v>692</v>
      </c>
      <c r="N191" t="str">
        <f t="shared" si="14"/>
        <v>http://www.mpce.mp.br/wp-content/uploads/2022/08/2022NE00809.pdf</v>
      </c>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0">
        <v>5722202000160</v>
      </c>
      <c r="L192" s="14"/>
      <c r="M192" t="s">
        <v>693</v>
      </c>
      <c r="N192" t="str">
        <f t="shared" si="14"/>
        <v>http://www.mpce.mp.br/wp-content/uploads/2022/08/2022NE00810.pdf</v>
      </c>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0">
        <v>29261229000161</v>
      </c>
      <c r="L193" s="14"/>
      <c r="M193" t="s">
        <v>694</v>
      </c>
      <c r="N193" t="str">
        <f t="shared" si="14"/>
        <v>http://www.mpce.mp.br/wp-content/uploads/2022/08/2022NE00814.pdf</v>
      </c>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0">
        <v>7742778000115</v>
      </c>
      <c r="L194" s="14"/>
      <c r="M194" t="s">
        <v>695</v>
      </c>
      <c r="N194" t="str">
        <f t="shared" si="14"/>
        <v>http://www.mpce.mp.br/wp-content/uploads/2022/08/2022NE00827.pdf</v>
      </c>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58" si="18">HYPERLINK(N195,M195)</f>
        <v>2022NE00834</v>
      </c>
      <c r="H195" s="22" t="s">
        <v>753</v>
      </c>
      <c r="I195" s="6" t="s">
        <v>732</v>
      </c>
      <c r="J195" s="30">
        <v>7172885000155</v>
      </c>
      <c r="L195" s="14"/>
      <c r="M195" t="s">
        <v>696</v>
      </c>
      <c r="N195" t="str">
        <f t="shared" si="14"/>
        <v>http://www.mpce.mp.br/wp-content/uploads/2022/08/2022NE00834.pdf</v>
      </c>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0">
        <v>7625932000179</v>
      </c>
      <c r="L196" s="14"/>
      <c r="M196" t="s">
        <v>697</v>
      </c>
      <c r="N196" t="str">
        <f t="shared" si="14"/>
        <v>http://www.mpce.mp.br/wp-content/uploads/2022/08/2022NE00838.pdf</v>
      </c>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0">
        <v>7676836000150</v>
      </c>
      <c r="L197" s="14"/>
      <c r="M197" t="s">
        <v>698</v>
      </c>
      <c r="N197" t="str">
        <f t="shared" si="14"/>
        <v>http://www.mpce.mp.br/wp-content/uploads/2022/08/2022NE00843.pdf</v>
      </c>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0">
        <v>19678451824</v>
      </c>
      <c r="L198" s="14"/>
      <c r="M198" t="s">
        <v>699</v>
      </c>
      <c r="N198" t="str">
        <f t="shared" si="14"/>
        <v>http://www.mpce.mp.br/wp-content/uploads/2022/08/2022NE00844.pdf</v>
      </c>
      <c r="R198" s="44" t="str">
        <f t="shared" si="13"/>
        <v>http://www8.mpce.mp.br/Dispensa /20048/20193.pdf</v>
      </c>
      <c r="S198" s="44" t="str">
        <f t="shared" ref="S198:S261"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0">
        <v>37178485000118</v>
      </c>
      <c r="L199" s="14"/>
      <c r="M199" t="s">
        <v>700</v>
      </c>
      <c r="N199" t="str">
        <f t="shared" si="14"/>
        <v>http://www.mpce.mp.br/wp-content/uploads/2022/08/2022NE00852.pdf</v>
      </c>
      <c r="R199" s="44" t="str">
        <f t="shared" ref="R199:R262"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0">
        <v>7373434000186</v>
      </c>
      <c r="L200" s="14"/>
      <c r="M200" t="s">
        <v>701</v>
      </c>
      <c r="N200" t="str">
        <f t="shared" si="14"/>
        <v>http://www.mpce.mp.br/wp-content/uploads/2022/08/2022NE00872.pdf</v>
      </c>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si="18"/>
        <v>2022NE00899</v>
      </c>
      <c r="H201" s="22" t="s">
        <v>807</v>
      </c>
      <c r="I201" s="6" t="s">
        <v>814</v>
      </c>
      <c r="J201" s="30">
        <v>27059565000109</v>
      </c>
      <c r="L201" s="14"/>
      <c r="M201" t="s">
        <v>790</v>
      </c>
      <c r="N201" t="str">
        <f t="shared" si="14"/>
        <v>http://www.mpce.mp.br/wp-content/uploads/2022/08/2022NE00899.pdf</v>
      </c>
      <c r="R201" s="44" t="str">
        <f t="shared" si="20"/>
        <v>http://www8.mpce.mp.br/Inexigibilidade/092022000009107.pdf</v>
      </c>
      <c r="S201" s="44" t="str">
        <f t="shared" si="19"/>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18"/>
        <v>2022NE00910</v>
      </c>
      <c r="H202" s="22" t="s">
        <v>808</v>
      </c>
      <c r="I202" s="6" t="s">
        <v>815</v>
      </c>
      <c r="J202" s="30">
        <v>18191228000171</v>
      </c>
      <c r="L202" s="14"/>
      <c r="M202" t="s">
        <v>791</v>
      </c>
      <c r="N202" t="str">
        <f t="shared" si="14"/>
        <v>http://www.mpce.mp.br/wp-content/uploads/2022/08/2022NE00910.pdf</v>
      </c>
      <c r="R202" s="44" t="str">
        <f t="shared" si="20"/>
        <v>http://www8.mpce.mp.br/Dispensa/092022000024963.pdf</v>
      </c>
      <c r="S202" s="44" t="str">
        <f t="shared" si="19"/>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18"/>
        <v>2022NE00940</v>
      </c>
      <c r="H203" s="22" t="s">
        <v>809</v>
      </c>
      <c r="I203" s="6" t="s">
        <v>816</v>
      </c>
      <c r="J203" s="30">
        <v>29101955000117</v>
      </c>
      <c r="L203" s="14"/>
      <c r="M203" t="s">
        <v>792</v>
      </c>
      <c r="N203" t="str">
        <f t="shared" si="14"/>
        <v>http://www.mpce.mp.br/wp-content/uploads/2022/08/2022NE00940.pdf</v>
      </c>
      <c r="R203" s="44" t="str">
        <f t="shared" si="20"/>
        <v>http://www8.mpce.mp.br/Dispensa/092022000138865.pdf</v>
      </c>
      <c r="S203" s="44" t="str">
        <f t="shared" si="19"/>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18"/>
        <v>2022NE00941</v>
      </c>
      <c r="H204" s="22" t="s">
        <v>809</v>
      </c>
      <c r="I204" s="6" t="s">
        <v>817</v>
      </c>
      <c r="J204" s="30">
        <v>29101955000117</v>
      </c>
      <c r="L204" s="14"/>
      <c r="M204" t="s">
        <v>793</v>
      </c>
      <c r="N204" t="str">
        <f t="shared" si="14"/>
        <v>http://www.mpce.mp.br/wp-content/uploads/2022/08/2022NE00941.pdf</v>
      </c>
      <c r="R204" s="44" t="str">
        <f t="shared" si="20"/>
        <v>http://www8.mpce.mp.br/Dispensa/092022000138865.pdf</v>
      </c>
      <c r="S204" s="44" t="str">
        <f t="shared" si="19"/>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18"/>
        <v>2022NE00942</v>
      </c>
      <c r="H205" s="22" t="s">
        <v>809</v>
      </c>
      <c r="I205" s="6" t="s">
        <v>816</v>
      </c>
      <c r="J205" s="30">
        <v>29101955000117</v>
      </c>
      <c r="L205" s="14"/>
      <c r="M205" t="s">
        <v>794</v>
      </c>
      <c r="N205" t="str">
        <f t="shared" si="14"/>
        <v>http://www.mpce.mp.br/wp-content/uploads/2022/08/2022NE00942.pdf</v>
      </c>
      <c r="R205" s="44" t="str">
        <f t="shared" si="20"/>
        <v>http://www8.mpce.mp.br/Dispensa/092022000138865.pdf</v>
      </c>
      <c r="S205" s="44" t="str">
        <f t="shared" si="19"/>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8"/>
        <v>2022NE00943</v>
      </c>
      <c r="H206" s="22" t="s">
        <v>342</v>
      </c>
      <c r="I206" s="6" t="s">
        <v>241</v>
      </c>
      <c r="J206" s="30">
        <v>558659000168</v>
      </c>
      <c r="L206" s="14"/>
      <c r="M206" t="s">
        <v>795</v>
      </c>
      <c r="N206" t="str">
        <f t="shared" si="14"/>
        <v>http://www.mpce.mp.br/wp-content/uploads/2022/08/2022NE00943.pdf</v>
      </c>
      <c r="R206" s="44" t="str">
        <f t="shared" si="20"/>
        <v>http://www8.mpce.mp.br/Dispensa/6774/20192.pdf</v>
      </c>
      <c r="S206" s="44" t="str">
        <f t="shared" si="19"/>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8"/>
        <v>2022NE00946</v>
      </c>
      <c r="H207" s="22" t="s">
        <v>810</v>
      </c>
      <c r="I207" s="6" t="s">
        <v>218</v>
      </c>
      <c r="J207" s="30">
        <v>77748638349</v>
      </c>
      <c r="L207" s="14"/>
      <c r="M207" t="s">
        <v>796</v>
      </c>
      <c r="N207" t="str">
        <f t="shared" si="14"/>
        <v>http://www.mpce.mp.br/wp-content/uploads/2022/08/2022NE00946.pdf</v>
      </c>
      <c r="R207" s="44" t="str">
        <f t="shared" si="20"/>
        <v>http://www8.mpce.mp.br/Dispensa/21507/20189.pdf</v>
      </c>
      <c r="S207" s="44" t="str">
        <f t="shared" si="19"/>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8"/>
        <v>2022NE00956</v>
      </c>
      <c r="H208" s="22" t="s">
        <v>811</v>
      </c>
      <c r="I208" s="6" t="s">
        <v>108</v>
      </c>
      <c r="J208" s="30">
        <v>12967719000185</v>
      </c>
      <c r="L208" s="14"/>
      <c r="M208" t="s">
        <v>797</v>
      </c>
      <c r="N208" t="str">
        <f t="shared" si="14"/>
        <v>http://www.mpce.mp.br/wp-content/uploads/2022/08/2022NE00956.pdf</v>
      </c>
      <c r="R208" s="44" t="str">
        <f t="shared" si="20"/>
        <v>http://www8.mpce.mp.br/Dispensa/092020000123310.pdf</v>
      </c>
      <c r="S208" s="44" t="str">
        <f t="shared" si="19"/>
        <v>09.2020.00012331-0</v>
      </c>
      <c r="T208" t="s">
        <v>1030</v>
      </c>
      <c r="U208" t="s">
        <v>823</v>
      </c>
    </row>
    <row r="209" spans="1:21" ht="25.5" x14ac:dyDescent="0.25">
      <c r="A209" s="34" t="s">
        <v>20</v>
      </c>
      <c r="B209" s="4" t="s">
        <v>21</v>
      </c>
      <c r="C209" s="41" t="str">
        <f t="shared" ref="C209:C215" si="22">(HYPERLINK(T209,U209))</f>
        <v>09.2022.00000872-0</v>
      </c>
      <c r="D209" s="24">
        <v>44705</v>
      </c>
      <c r="E209" s="20" t="s">
        <v>801</v>
      </c>
      <c r="F209" s="4" t="s">
        <v>128</v>
      </c>
      <c r="G209" s="7" t="str">
        <f t="shared" si="18"/>
        <v>2022NE00997</v>
      </c>
      <c r="H209" s="22" t="s">
        <v>812</v>
      </c>
      <c r="I209" s="6" t="s">
        <v>818</v>
      </c>
      <c r="J209" s="30">
        <v>7113566000179</v>
      </c>
      <c r="L209" s="14"/>
      <c r="M209" t="s">
        <v>798</v>
      </c>
      <c r="N209" t="str">
        <f t="shared" si="14"/>
        <v>http://www.mpce.mp.br/wp-content/uploads/2022/08/2022NE00997.pdf</v>
      </c>
      <c r="R209" s="44" t="str">
        <f t="shared" si="20"/>
        <v>http://www8.mpce.mp.br/Inexigibilidade/092022000008720.pdf</v>
      </c>
      <c r="S209" s="44" t="str">
        <f t="shared" si="19"/>
        <v>09.2022.00000872-0</v>
      </c>
      <c r="T209" t="s">
        <v>1018</v>
      </c>
      <c r="U209" t="s">
        <v>135</v>
      </c>
    </row>
    <row r="210" spans="1:21" ht="51" x14ac:dyDescent="0.25">
      <c r="A210" s="34" t="s">
        <v>20</v>
      </c>
      <c r="B210" s="15" t="s">
        <v>475</v>
      </c>
      <c r="C210" s="41" t="str">
        <f t="shared" si="22"/>
        <v>09.2022.00017116-4</v>
      </c>
      <c r="D210" s="24">
        <v>44711</v>
      </c>
      <c r="E210" s="20" t="s">
        <v>806</v>
      </c>
      <c r="F210" s="4" t="s">
        <v>825</v>
      </c>
      <c r="G210" s="7" t="str">
        <f t="shared" si="18"/>
        <v>2022NE01048</v>
      </c>
      <c r="H210" s="22" t="s">
        <v>813</v>
      </c>
      <c r="I210" s="6" t="s">
        <v>819</v>
      </c>
      <c r="J210" s="30">
        <v>20519953000178</v>
      </c>
      <c r="L210" s="14"/>
      <c r="M210" t="s">
        <v>799</v>
      </c>
      <c r="N210" t="str">
        <f t="shared" si="14"/>
        <v>http://www.mpce.mp.br/wp-content/uploads/2022/08/2022NE01048.pdf</v>
      </c>
      <c r="R210" s="44" t="str">
        <f t="shared" si="20"/>
        <v>http://www8.mpce.mp.br/Inexigibilidade/092022000171164.pdf</v>
      </c>
      <c r="S210" s="44" t="str">
        <f t="shared" si="19"/>
        <v>09.2022.00017116-4</v>
      </c>
      <c r="T210" t="s">
        <v>1031</v>
      </c>
      <c r="U210" t="s">
        <v>824</v>
      </c>
    </row>
    <row r="211" spans="1:21" ht="38.25" x14ac:dyDescent="0.25">
      <c r="A211" s="36" t="s">
        <v>20</v>
      </c>
      <c r="B211" s="11" t="s">
        <v>140</v>
      </c>
      <c r="C211" s="41" t="str">
        <f>HYPERLINK("http://www8.mpce.mp.br/Inexigibilidade/092021000070909.pdf","09.2021.00007090-9")</f>
        <v>09.2021.00007090-9</v>
      </c>
      <c r="D211" s="24">
        <v>44714</v>
      </c>
      <c r="E211" s="38" t="s">
        <v>854</v>
      </c>
      <c r="F211" s="4" t="s">
        <v>474</v>
      </c>
      <c r="G211" s="7" t="str">
        <f t="shared" si="18"/>
        <v>2022NE01070</v>
      </c>
      <c r="H211" s="22" t="s">
        <v>882</v>
      </c>
      <c r="I211" s="39" t="s">
        <v>898</v>
      </c>
      <c r="J211" s="30">
        <v>33683111000107</v>
      </c>
      <c r="L211" s="14"/>
      <c r="M211" t="s">
        <v>826</v>
      </c>
      <c r="N211" t="str">
        <f t="shared" si="14"/>
        <v>http://www.mpce.mp.br/wp-content/uploads/2022/08/2022NE01070.pdf</v>
      </c>
      <c r="R211" s="44" t="str">
        <f t="shared" si="20"/>
        <v>http://www8.mpce.mp.br/Inexigibilidade/092021000070909.pdf</v>
      </c>
      <c r="S211" s="44" t="str">
        <f t="shared" si="19"/>
        <v>09.2021.00007090-9</v>
      </c>
      <c r="T211" t="s">
        <v>1034</v>
      </c>
      <c r="U211" t="s">
        <v>906</v>
      </c>
    </row>
    <row r="212" spans="1:21" ht="51" x14ac:dyDescent="0.25">
      <c r="A212" s="36" t="s">
        <v>20</v>
      </c>
      <c r="B212" s="15" t="s">
        <v>475</v>
      </c>
      <c r="C212" s="41" t="str">
        <f t="shared" si="22"/>
        <v>09.2022.00015425-4</v>
      </c>
      <c r="D212" s="24">
        <v>44714</v>
      </c>
      <c r="E212" s="37" t="s">
        <v>855</v>
      </c>
      <c r="F212" s="4" t="s">
        <v>463</v>
      </c>
      <c r="G212" s="7" t="str">
        <f t="shared" si="18"/>
        <v>2022NE01071</v>
      </c>
      <c r="H212" s="22" t="s">
        <v>883</v>
      </c>
      <c r="I212" s="39" t="s">
        <v>899</v>
      </c>
      <c r="J212" s="30">
        <v>13642597000110</v>
      </c>
      <c r="L212" s="14"/>
      <c r="M212" t="s">
        <v>827</v>
      </c>
      <c r="N212" t="str">
        <f t="shared" si="14"/>
        <v>http://www.mpce.mp.br/wp-content/uploads/2022/08/2022NE01071.pdf</v>
      </c>
      <c r="R212" s="44" t="str">
        <f t="shared" si="20"/>
        <v>http://www8.mpce.mp.br/Inexigibilidade/092022000154254.pdf</v>
      </c>
      <c r="S212" s="44" t="str">
        <f t="shared" si="19"/>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18"/>
        <v>2022NE01086</v>
      </c>
      <c r="H213" s="22">
        <v>79690.600000000006</v>
      </c>
      <c r="I213" s="6" t="s">
        <v>900</v>
      </c>
      <c r="J213" s="30">
        <v>18284407000153</v>
      </c>
      <c r="L213" s="14"/>
      <c r="M213" t="s">
        <v>828</v>
      </c>
      <c r="N213" t="str">
        <f t="shared" si="14"/>
        <v>http://www.mpce.mp.br/wp-content/uploads/2022/08/2022NE01086.pdf</v>
      </c>
      <c r="R213" s="44" t="str">
        <f t="shared" si="20"/>
        <v>http://www8.mpce.mp.br/Dispensa/23970/20195.pdf</v>
      </c>
      <c r="S213" s="44" t="str">
        <f t="shared" si="19"/>
        <v>23970/2019-5</v>
      </c>
      <c r="T213" t="s">
        <v>1036</v>
      </c>
      <c r="U213" t="s">
        <v>1037</v>
      </c>
    </row>
    <row r="214" spans="1:21" ht="25.5" x14ac:dyDescent="0.25">
      <c r="A214" s="36" t="s">
        <v>20</v>
      </c>
      <c r="B214" s="4" t="s">
        <v>21</v>
      </c>
      <c r="C214" s="41" t="str">
        <f t="shared" si="22"/>
        <v>09.2022.00011844-7</v>
      </c>
      <c r="D214" s="24">
        <v>44715</v>
      </c>
      <c r="E214" s="37" t="s">
        <v>857</v>
      </c>
      <c r="F214" s="4" t="s">
        <v>142</v>
      </c>
      <c r="G214" s="7" t="str">
        <f t="shared" si="18"/>
        <v>2022NE01092</v>
      </c>
      <c r="H214" s="22" t="s">
        <v>884</v>
      </c>
      <c r="I214" s="39" t="s">
        <v>708</v>
      </c>
      <c r="J214" s="30">
        <v>76535764000143</v>
      </c>
      <c r="L214" s="14"/>
      <c r="M214" t="s">
        <v>829</v>
      </c>
      <c r="N214" t="str">
        <f t="shared" si="14"/>
        <v>http://www.mpce.mp.br/wp-content/uploads/2022/08/2022NE01092.pdf</v>
      </c>
      <c r="R214" s="44" t="str">
        <f t="shared" si="20"/>
        <v>http://www8.mpce.mp.br/Inexigibilidade/092022000118447.pdf</v>
      </c>
      <c r="S214" s="44" t="str">
        <f t="shared" si="19"/>
        <v>09.2022.00011844-7</v>
      </c>
      <c r="T214" t="s">
        <v>979</v>
      </c>
      <c r="U214" t="s">
        <v>783</v>
      </c>
    </row>
    <row r="215" spans="1:21" ht="51" x14ac:dyDescent="0.25">
      <c r="A215" s="36" t="s">
        <v>20</v>
      </c>
      <c r="B215" s="11" t="s">
        <v>475</v>
      </c>
      <c r="C215" s="41" t="str">
        <f t="shared" si="22"/>
        <v>09.2021.00016130-0</v>
      </c>
      <c r="D215" s="24">
        <v>44720</v>
      </c>
      <c r="E215" s="37" t="s">
        <v>858</v>
      </c>
      <c r="F215" s="4" t="s">
        <v>463</v>
      </c>
      <c r="G215" s="7" t="str">
        <f t="shared" si="18"/>
        <v>2022NE01127</v>
      </c>
      <c r="H215" s="22" t="s">
        <v>885</v>
      </c>
      <c r="I215" s="39" t="s">
        <v>901</v>
      </c>
      <c r="J215" s="30">
        <v>42921701000103</v>
      </c>
      <c r="L215" s="14"/>
      <c r="M215" t="s">
        <v>830</v>
      </c>
      <c r="N215" t="str">
        <f t="shared" si="14"/>
        <v>http://www.mpce.mp.br/wp-content/uploads/2022/08/2022NE01127.pdf</v>
      </c>
      <c r="R215" s="44" t="str">
        <f t="shared" si="20"/>
        <v>http://www8.mpce.mp.br/Inexigibilidade/092021000161300.pdf</v>
      </c>
      <c r="S215" s="44" t="str">
        <f t="shared" si="19"/>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18"/>
        <v>2022NE01140</v>
      </c>
      <c r="H216" s="22" t="s">
        <v>886</v>
      </c>
      <c r="I216" s="39" t="s">
        <v>902</v>
      </c>
      <c r="J216" s="30">
        <v>7341423000114</v>
      </c>
      <c r="L216" s="14"/>
      <c r="M216" t="s">
        <v>831</v>
      </c>
      <c r="N216" t="str">
        <f t="shared" si="14"/>
        <v>http://www.mpce.mp.br/wp-content/uploads/2022/08/2022NE01140.pdf</v>
      </c>
      <c r="R216" s="44" t="str">
        <f t="shared" si="20"/>
        <v>http://www8.mpce.mp.br/Inexigibilidade/48002/20170.pdf</v>
      </c>
      <c r="S216" s="44" t="str">
        <f t="shared" si="19"/>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18"/>
        <v>2022NE01150</v>
      </c>
      <c r="H217" s="22" t="s">
        <v>887</v>
      </c>
      <c r="I217" s="39" t="s">
        <v>242</v>
      </c>
      <c r="J217" s="30">
        <v>23017090353</v>
      </c>
      <c r="L217" s="14"/>
      <c r="M217" t="s">
        <v>832</v>
      </c>
      <c r="N217" t="str">
        <f t="shared" ref="N217:N253" si="23">"http://www.mpce.mp.br/wp-content/uploads/2022/08/"&amp;M217&amp;".pdf"</f>
        <v>http://www.mpce.mp.br/wp-content/uploads/2022/08/2022NE01150.pdf</v>
      </c>
      <c r="R217" s="44" t="str">
        <f t="shared" si="20"/>
        <v>http://www8.mpce.mp.br/Dispensa/33570/20159.pdf</v>
      </c>
      <c r="S217" s="44" t="str">
        <f t="shared" si="19"/>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18"/>
        <v>2022NE01152</v>
      </c>
      <c r="H218" s="22" t="s">
        <v>888</v>
      </c>
      <c r="I218" s="39" t="s">
        <v>225</v>
      </c>
      <c r="J218" s="30">
        <v>20941439372</v>
      </c>
      <c r="L218" s="14"/>
      <c r="M218" t="s">
        <v>833</v>
      </c>
      <c r="N218" t="str">
        <f t="shared" si="23"/>
        <v>http://www.mpce.mp.br/wp-content/uploads/2022/08/2022NE01152.pdf</v>
      </c>
      <c r="R218" s="44" t="str">
        <f t="shared" si="20"/>
        <v>http://www8.mpce.mp.br/Dispensa/67950/20160.pdf</v>
      </c>
      <c r="S218" s="44" t="str">
        <f t="shared" si="19"/>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18"/>
        <v>2022NE01157</v>
      </c>
      <c r="H219" s="22" t="s">
        <v>889</v>
      </c>
      <c r="I219" s="39" t="s">
        <v>903</v>
      </c>
      <c r="J219" s="30">
        <v>4960172000168</v>
      </c>
      <c r="L219" s="14"/>
      <c r="M219" t="s">
        <v>834</v>
      </c>
      <c r="N219" t="str">
        <f t="shared" si="23"/>
        <v>http://www.mpce.mp.br/wp-content/uploads/2022/08/2022NE01157.pdf</v>
      </c>
      <c r="R219" s="44" t="str">
        <f t="shared" si="20"/>
        <v>http://www8.mpce.mp.br/Dispensa/092022000191650.pdf</v>
      </c>
      <c r="S219" s="44" t="str">
        <f t="shared" si="19"/>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18"/>
        <v>2022NE01163</v>
      </c>
      <c r="H220" s="22" t="s">
        <v>890</v>
      </c>
      <c r="I220" s="39" t="s">
        <v>123</v>
      </c>
      <c r="J220" s="30">
        <v>12458204000150</v>
      </c>
      <c r="L220" s="14"/>
      <c r="M220" t="s">
        <v>835</v>
      </c>
      <c r="N220" t="str">
        <f t="shared" si="23"/>
        <v>http://www.mpce.mp.br/wp-content/uploads/2022/08/2022NE01163.pdf</v>
      </c>
      <c r="R220" s="44" t="str">
        <f t="shared" si="20"/>
        <v>http://www8.mpce.mp.br/Dispensa/26067/20148.pdf</v>
      </c>
      <c r="S220" s="44" t="str">
        <f t="shared" si="19"/>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si="18"/>
        <v>2022NE01170</v>
      </c>
      <c r="H221" s="22" t="s">
        <v>891</v>
      </c>
      <c r="I221" s="39" t="s">
        <v>904</v>
      </c>
      <c r="J221" s="30">
        <v>6965370000140</v>
      </c>
      <c r="L221" s="14"/>
      <c r="M221" t="s">
        <v>836</v>
      </c>
      <c r="N221" t="str">
        <f t="shared" si="23"/>
        <v>http://www.mpce.mp.br/wp-content/uploads/2022/08/2022NE01170.pdf</v>
      </c>
      <c r="R221" s="44" t="str">
        <f t="shared" si="20"/>
        <v>http://www8.mpce.mp.br/Dispensa/092022000207303.pdf</v>
      </c>
      <c r="S221" s="44" t="str">
        <f t="shared" si="19"/>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18"/>
        <v>2022NE01172</v>
      </c>
      <c r="H222" s="22" t="s">
        <v>892</v>
      </c>
      <c r="I222" s="39" t="s">
        <v>218</v>
      </c>
      <c r="J222" s="30">
        <v>77748638349</v>
      </c>
      <c r="L222" s="14"/>
      <c r="M222" t="s">
        <v>837</v>
      </c>
      <c r="N222" t="str">
        <f t="shared" si="23"/>
        <v>http://www.mpce.mp.br/wp-content/uploads/2022/08/2022NE01172.pdf</v>
      </c>
      <c r="R222" s="44" t="str">
        <f t="shared" si="20"/>
        <v>http://www8.mpce.mp.br/Dispensa/21507/20189.pdf</v>
      </c>
      <c r="S222" s="44" t="str">
        <f t="shared" si="19"/>
        <v>21507/2018-9</v>
      </c>
      <c r="T222" t="s">
        <v>1051</v>
      </c>
      <c r="U222" t="s">
        <v>1052</v>
      </c>
    </row>
    <row r="223" spans="1:21" ht="89.25" x14ac:dyDescent="0.25">
      <c r="A223" s="36" t="s">
        <v>20</v>
      </c>
      <c r="B223" s="15" t="s">
        <v>475</v>
      </c>
      <c r="C223" s="41" t="str">
        <f t="shared" ref="C223:C246" si="24">(HYPERLINK(T223,U223))</f>
        <v>09.2022.00017775-8</v>
      </c>
      <c r="D223" s="24">
        <v>44739</v>
      </c>
      <c r="E223" s="37" t="s">
        <v>866</v>
      </c>
      <c r="F223" s="4" t="s">
        <v>474</v>
      </c>
      <c r="G223" s="7" t="str">
        <f t="shared" si="18"/>
        <v>2022NE01198</v>
      </c>
      <c r="H223" s="22" t="s">
        <v>893</v>
      </c>
      <c r="I223" s="39" t="s">
        <v>905</v>
      </c>
      <c r="J223" s="30">
        <v>15915016000100</v>
      </c>
      <c r="L223" s="14"/>
      <c r="M223" t="s">
        <v>838</v>
      </c>
      <c r="N223" t="str">
        <f t="shared" si="23"/>
        <v>http://www.mpce.mp.br/wp-content/uploads/2022/08/2022NE01198.pdf</v>
      </c>
      <c r="R223" s="44" t="str">
        <f t="shared" si="20"/>
        <v>http://www8.mpce.mp.br/Inexigibilidade/092022000177758.pdf</v>
      </c>
      <c r="S223" s="44" t="str">
        <f t="shared" si="19"/>
        <v>09.2022.00017775-8</v>
      </c>
      <c r="T223" t="s">
        <v>1053</v>
      </c>
      <c r="U223" t="s">
        <v>1054</v>
      </c>
    </row>
    <row r="224" spans="1:21" ht="38.25" x14ac:dyDescent="0.25">
      <c r="A224" s="36" t="s">
        <v>22</v>
      </c>
      <c r="B224" s="4" t="s">
        <v>912</v>
      </c>
      <c r="C224" s="41" t="str">
        <f t="shared" si="24"/>
        <v>09.2022.00022365-8</v>
      </c>
      <c r="D224" s="24">
        <v>44739</v>
      </c>
      <c r="E224" s="37" t="s">
        <v>867</v>
      </c>
      <c r="F224" s="4" t="s">
        <v>470</v>
      </c>
      <c r="G224" s="7" t="str">
        <f t="shared" si="18"/>
        <v>2022NE01208</v>
      </c>
      <c r="H224" s="22" t="s">
        <v>894</v>
      </c>
      <c r="I224" s="39" t="s">
        <v>256</v>
      </c>
      <c r="J224" s="30">
        <v>7047251000170</v>
      </c>
      <c r="L224" s="14"/>
      <c r="M224" t="s">
        <v>839</v>
      </c>
      <c r="N224" t="str">
        <f t="shared" si="23"/>
        <v>http://www.mpce.mp.br/wp-content/uploads/2022/08/2022NE01208.pdf</v>
      </c>
      <c r="R224" s="44" t="str">
        <f t="shared" si="20"/>
        <v>http://www8.mpce.mp.br/Dispensa/092022000223658.pdf</v>
      </c>
      <c r="S224" s="44" t="str">
        <f t="shared" si="19"/>
        <v>09.2022.00022365-8</v>
      </c>
      <c r="T224" t="s">
        <v>1055</v>
      </c>
      <c r="U224" t="s">
        <v>1056</v>
      </c>
    </row>
    <row r="225" spans="1:21" ht="38.25" x14ac:dyDescent="0.25">
      <c r="A225" s="36" t="s">
        <v>22</v>
      </c>
      <c r="B225" s="4" t="s">
        <v>912</v>
      </c>
      <c r="C225" s="41" t="str">
        <f t="shared" si="24"/>
        <v>09.2022.00022349-1</v>
      </c>
      <c r="D225" s="24">
        <v>44739</v>
      </c>
      <c r="E225" s="37" t="s">
        <v>868</v>
      </c>
      <c r="F225" s="4" t="s">
        <v>470</v>
      </c>
      <c r="G225" s="7" t="str">
        <f t="shared" si="18"/>
        <v>2022NE01209</v>
      </c>
      <c r="H225" s="22" t="s">
        <v>895</v>
      </c>
      <c r="I225" s="39" t="s">
        <v>256</v>
      </c>
      <c r="J225" s="30">
        <v>7047251000170</v>
      </c>
      <c r="L225" s="14"/>
      <c r="M225" t="s">
        <v>840</v>
      </c>
      <c r="N225" t="str">
        <f t="shared" si="23"/>
        <v>http://www.mpce.mp.br/wp-content/uploads/2022/08/2022NE01209.pdf</v>
      </c>
      <c r="R225" s="44" t="str">
        <f t="shared" si="20"/>
        <v>http://www8.mpce.mp.br/Dispensa/092022000223491.pdf</v>
      </c>
      <c r="S225" s="44" t="str">
        <f t="shared" si="19"/>
        <v>09.2022.00022349-1</v>
      </c>
      <c r="T225" t="s">
        <v>1057</v>
      </c>
      <c r="U225" t="s">
        <v>1058</v>
      </c>
    </row>
    <row r="226" spans="1:21" ht="38.25" x14ac:dyDescent="0.25">
      <c r="A226" s="36" t="s">
        <v>22</v>
      </c>
      <c r="B226" s="4" t="s">
        <v>912</v>
      </c>
      <c r="C226" s="41" t="str">
        <f t="shared" si="24"/>
        <v>09.2022.00022005-0</v>
      </c>
      <c r="D226" s="24">
        <v>44739</v>
      </c>
      <c r="E226" s="37" t="s">
        <v>869</v>
      </c>
      <c r="F226" s="4" t="s">
        <v>470</v>
      </c>
      <c r="G226" s="7" t="str">
        <f t="shared" si="18"/>
        <v>2022NE01210</v>
      </c>
      <c r="H226" s="22" t="s">
        <v>896</v>
      </c>
      <c r="I226" s="39" t="s">
        <v>256</v>
      </c>
      <c r="J226" s="30">
        <v>7047251000170</v>
      </c>
      <c r="L226" s="14"/>
      <c r="M226" t="s">
        <v>841</v>
      </c>
      <c r="N226" t="str">
        <f t="shared" si="23"/>
        <v>http://www.mpce.mp.br/wp-content/uploads/2022/08/2022NE01210.pdf</v>
      </c>
      <c r="R226" s="44" t="str">
        <f t="shared" si="20"/>
        <v>http://www8.mpce.mp.br/Dispensa/092022000220050.pdf</v>
      </c>
      <c r="S226" s="44" t="str">
        <f t="shared" si="19"/>
        <v>09.2022.00022005-0</v>
      </c>
      <c r="T226" t="s">
        <v>1059</v>
      </c>
      <c r="U226" t="s">
        <v>1060</v>
      </c>
    </row>
    <row r="227" spans="1:21" ht="38.25" x14ac:dyDescent="0.25">
      <c r="A227" s="36" t="s">
        <v>22</v>
      </c>
      <c r="B227" s="4" t="s">
        <v>912</v>
      </c>
      <c r="C227" s="41" t="str">
        <f t="shared" si="24"/>
        <v>09.2022.00021970-0</v>
      </c>
      <c r="D227" s="24">
        <v>44739</v>
      </c>
      <c r="E227" s="37" t="s">
        <v>870</v>
      </c>
      <c r="F227" s="4" t="s">
        <v>470</v>
      </c>
      <c r="G227" s="7" t="str">
        <f t="shared" si="18"/>
        <v>2022NE01211</v>
      </c>
      <c r="H227" s="22" t="s">
        <v>897</v>
      </c>
      <c r="I227" s="39" t="s">
        <v>256</v>
      </c>
      <c r="J227" s="30">
        <v>7047251000170</v>
      </c>
      <c r="L227" s="14"/>
      <c r="M227" t="s">
        <v>842</v>
      </c>
      <c r="N227" t="str">
        <f t="shared" si="23"/>
        <v>http://www.mpce.mp.br/wp-content/uploads/2022/08/2022NE01211.pdf</v>
      </c>
      <c r="R227" s="44" t="str">
        <f t="shared" si="20"/>
        <v>http://www8.mpce.mp.br/Dispensa/092022000219700.pdf</v>
      </c>
      <c r="S227" s="44" t="str">
        <f t="shared" si="19"/>
        <v>09.2022.00021970-0</v>
      </c>
      <c r="T227" t="s">
        <v>1061</v>
      </c>
      <c r="U227" t="s">
        <v>1062</v>
      </c>
    </row>
    <row r="228" spans="1:21" ht="25.5" x14ac:dyDescent="0.25">
      <c r="A228" s="36" t="s">
        <v>20</v>
      </c>
      <c r="B228" s="4" t="s">
        <v>21</v>
      </c>
      <c r="C228" s="41" t="str">
        <f t="shared" si="24"/>
        <v>09.2022.00022980-8</v>
      </c>
      <c r="D228" s="24">
        <v>44741</v>
      </c>
      <c r="E228" s="37" t="s">
        <v>871</v>
      </c>
      <c r="F228" s="4" t="s">
        <v>128</v>
      </c>
      <c r="G228" s="7" t="str">
        <f t="shared" si="18"/>
        <v>2022NE01269</v>
      </c>
      <c r="H228" s="22" t="s">
        <v>549</v>
      </c>
      <c r="I228" s="39" t="s">
        <v>50</v>
      </c>
      <c r="J228" s="30">
        <v>7476369000114</v>
      </c>
      <c r="L228" s="14"/>
      <c r="M228" t="s">
        <v>843</v>
      </c>
      <c r="N228" t="str">
        <f t="shared" si="23"/>
        <v>http://www.mpce.mp.br/wp-content/uploads/2022/08/2022NE01269.pdf</v>
      </c>
      <c r="R228" s="44" t="str">
        <f t="shared" si="20"/>
        <v>http://www8.mpce.mp.br/Inexigibilidade/092022000229808.pdf</v>
      </c>
      <c r="S228" s="44" t="str">
        <f t="shared" si="19"/>
        <v>09.2022.00022980-8</v>
      </c>
      <c r="T228" t="s">
        <v>1063</v>
      </c>
      <c r="U228" t="s">
        <v>1064</v>
      </c>
    </row>
    <row r="229" spans="1:21" ht="38.25" x14ac:dyDescent="0.25">
      <c r="A229" s="36" t="s">
        <v>20</v>
      </c>
      <c r="B229" s="4" t="s">
        <v>21</v>
      </c>
      <c r="C229" s="41" t="str">
        <f t="shared" si="24"/>
        <v>09.2022.00022971-9</v>
      </c>
      <c r="D229" s="24">
        <v>44741</v>
      </c>
      <c r="E229" s="37" t="s">
        <v>872</v>
      </c>
      <c r="F229" s="4" t="s">
        <v>128</v>
      </c>
      <c r="G229" s="7" t="str">
        <f t="shared" si="18"/>
        <v>2022NE01272</v>
      </c>
      <c r="H229" s="22" t="s">
        <v>359</v>
      </c>
      <c r="I229" s="39" t="s">
        <v>60</v>
      </c>
      <c r="J229" s="30">
        <v>7113566000179</v>
      </c>
      <c r="L229" s="14"/>
      <c r="M229" t="s">
        <v>844</v>
      </c>
      <c r="N229" t="str">
        <f t="shared" si="23"/>
        <v>http://www.mpce.mp.br/wp-content/uploads/2022/08/2022NE01272.pdf</v>
      </c>
      <c r="R229" s="44" t="str">
        <f t="shared" si="20"/>
        <v>http://www8.mpce.mp.br/Inexigibilidade/092022000229719.pdf</v>
      </c>
      <c r="S229" s="44" t="str">
        <f t="shared" si="19"/>
        <v>09.2022.00022971-9</v>
      </c>
      <c r="T229" t="s">
        <v>1065</v>
      </c>
      <c r="U229" t="s">
        <v>1066</v>
      </c>
    </row>
    <row r="230" spans="1:21" ht="25.5" x14ac:dyDescent="0.25">
      <c r="A230" s="36" t="s">
        <v>20</v>
      </c>
      <c r="B230" s="4" t="s">
        <v>21</v>
      </c>
      <c r="C230" s="41" t="str">
        <f t="shared" si="24"/>
        <v>09.2022.00022975-2</v>
      </c>
      <c r="D230" s="24">
        <v>44741</v>
      </c>
      <c r="E230" s="37" t="s">
        <v>873</v>
      </c>
      <c r="F230" s="4" t="s">
        <v>128</v>
      </c>
      <c r="G230" s="7" t="str">
        <f t="shared" si="18"/>
        <v>2022NE01279</v>
      </c>
      <c r="H230" s="22" t="s">
        <v>545</v>
      </c>
      <c r="I230" s="39" t="s">
        <v>563</v>
      </c>
      <c r="J230" s="30">
        <v>7172885000155</v>
      </c>
      <c r="L230" s="14"/>
      <c r="M230" t="s">
        <v>845</v>
      </c>
      <c r="N230" t="str">
        <f t="shared" si="23"/>
        <v>http://www.mpce.mp.br/wp-content/uploads/2022/08/2022NE01279.pdf</v>
      </c>
      <c r="R230" s="44" t="str">
        <f t="shared" si="20"/>
        <v>http://www8.mpce.mp.br/Inexigibilidade/092022000229752.pdf</v>
      </c>
      <c r="S230" s="44" t="str">
        <f t="shared" si="19"/>
        <v>09.2022.00022975-2</v>
      </c>
      <c r="T230" t="s">
        <v>1067</v>
      </c>
      <c r="U230" t="s">
        <v>1068</v>
      </c>
    </row>
    <row r="231" spans="1:21" ht="38.25" x14ac:dyDescent="0.25">
      <c r="A231" s="36" t="s">
        <v>20</v>
      </c>
      <c r="B231" s="4" t="s">
        <v>21</v>
      </c>
      <c r="C231" s="41" t="str">
        <f t="shared" si="24"/>
        <v>09.2022.00022968-5</v>
      </c>
      <c r="D231" s="24">
        <v>44741</v>
      </c>
      <c r="E231" s="37" t="s">
        <v>874</v>
      </c>
      <c r="F231" s="4" t="s">
        <v>128</v>
      </c>
      <c r="G231" s="7" t="str">
        <f t="shared" si="18"/>
        <v>2022NE01280</v>
      </c>
      <c r="H231" s="22" t="s">
        <v>549</v>
      </c>
      <c r="I231" s="39" t="s">
        <v>40</v>
      </c>
      <c r="J231" s="30">
        <v>29038683000158</v>
      </c>
      <c r="L231" s="14"/>
      <c r="M231" t="s">
        <v>846</v>
      </c>
      <c r="N231" t="str">
        <f t="shared" si="23"/>
        <v>http://www.mpce.mp.br/wp-content/uploads/2022/08/2022NE01280.pdf</v>
      </c>
      <c r="R231" s="44" t="str">
        <f t="shared" si="20"/>
        <v>http://www8.mpce.mp.br/Inexigibilidade/092022000229685.pdf</v>
      </c>
      <c r="S231" s="44" t="str">
        <f t="shared" si="19"/>
        <v>09.2022.00022968-5</v>
      </c>
      <c r="T231" t="s">
        <v>1069</v>
      </c>
      <c r="U231" t="s">
        <v>1070</v>
      </c>
    </row>
    <row r="232" spans="1:21" ht="25.5" x14ac:dyDescent="0.25">
      <c r="A232" s="36" t="s">
        <v>20</v>
      </c>
      <c r="B232" s="4" t="s">
        <v>21</v>
      </c>
      <c r="C232" s="41" t="str">
        <f t="shared" si="24"/>
        <v>09.2022.00023039-2</v>
      </c>
      <c r="D232" s="24">
        <v>44742</v>
      </c>
      <c r="E232" s="37" t="s">
        <v>875</v>
      </c>
      <c r="F232" s="4" t="s">
        <v>128</v>
      </c>
      <c r="G232" s="7" t="str">
        <f t="shared" si="18"/>
        <v>2022NE01286</v>
      </c>
      <c r="H232" s="22" t="s">
        <v>546</v>
      </c>
      <c r="I232" s="39" t="s">
        <v>83</v>
      </c>
      <c r="J232" s="30">
        <v>7817778000137</v>
      </c>
      <c r="L232" s="14"/>
      <c r="M232" t="s">
        <v>847</v>
      </c>
      <c r="N232" t="str">
        <f t="shared" si="23"/>
        <v>http://www.mpce.mp.br/wp-content/uploads/2022/08/2022NE01286.pdf</v>
      </c>
      <c r="R232" s="44" t="str">
        <f t="shared" si="20"/>
        <v>http://www8.mpce.mp.br/Inexigibilidade/092022000230392.pdf</v>
      </c>
      <c r="S232" s="44" t="str">
        <f t="shared" si="19"/>
        <v>09.2022.00023039-2</v>
      </c>
      <c r="T232" t="s">
        <v>1071</v>
      </c>
      <c r="U232" t="s">
        <v>1072</v>
      </c>
    </row>
    <row r="233" spans="1:21" ht="38.25" x14ac:dyDescent="0.25">
      <c r="A233" s="36" t="s">
        <v>20</v>
      </c>
      <c r="B233" s="4" t="s">
        <v>21</v>
      </c>
      <c r="C233" s="41" t="str">
        <f t="shared" si="24"/>
        <v>09.2022.00023033-7</v>
      </c>
      <c r="D233" s="24">
        <v>44742</v>
      </c>
      <c r="E233" s="37" t="s">
        <v>876</v>
      </c>
      <c r="F233" s="4" t="s">
        <v>128</v>
      </c>
      <c r="G233" s="7" t="str">
        <f t="shared" si="18"/>
        <v>2022NE01287</v>
      </c>
      <c r="H233" s="22" t="s">
        <v>546</v>
      </c>
      <c r="I233" s="39" t="s">
        <v>78</v>
      </c>
      <c r="J233" s="30">
        <v>7742778000115</v>
      </c>
      <c r="L233" s="14"/>
      <c r="M233" t="s">
        <v>848</v>
      </c>
      <c r="N233" t="str">
        <f t="shared" si="23"/>
        <v>http://www.mpce.mp.br/wp-content/uploads/2022/08/2022NE01287.pdf</v>
      </c>
      <c r="R233" s="44" t="str">
        <f t="shared" si="20"/>
        <v>http://www8.mpce.mp.br/Inexigibilidade/092022000230337.pdf</v>
      </c>
      <c r="S233" s="44" t="str">
        <f t="shared" si="19"/>
        <v>09.2022.00023033-7</v>
      </c>
      <c r="T233" t="s">
        <v>1073</v>
      </c>
      <c r="U233" t="s">
        <v>1074</v>
      </c>
    </row>
    <row r="234" spans="1:21" ht="38.25" x14ac:dyDescent="0.25">
      <c r="A234" s="36" t="s">
        <v>20</v>
      </c>
      <c r="B234" s="4" t="s">
        <v>21</v>
      </c>
      <c r="C234" s="41" t="str">
        <f t="shared" si="24"/>
        <v>09.2022.00023022-6</v>
      </c>
      <c r="D234" s="24">
        <v>44742</v>
      </c>
      <c r="E234" s="37" t="s">
        <v>877</v>
      </c>
      <c r="F234" s="4" t="s">
        <v>128</v>
      </c>
      <c r="G234" s="7" t="str">
        <f t="shared" si="18"/>
        <v>2022NE01288</v>
      </c>
      <c r="H234" s="22" t="s">
        <v>548</v>
      </c>
      <c r="I234" s="39" t="s">
        <v>68</v>
      </c>
      <c r="J234" s="30">
        <v>7625932000179</v>
      </c>
      <c r="L234" s="14"/>
      <c r="M234" t="s">
        <v>849</v>
      </c>
      <c r="N234" t="str">
        <f t="shared" si="23"/>
        <v>http://www.mpce.mp.br/wp-content/uploads/2022/08/2022NE01288.pdf</v>
      </c>
      <c r="R234" s="44" t="str">
        <f t="shared" si="20"/>
        <v>http://www8.mpce.mp.br/Inexigibilidade/092022000230226.pdf</v>
      </c>
      <c r="S234" s="44" t="str">
        <f t="shared" si="19"/>
        <v>09.2022.00023022-6</v>
      </c>
      <c r="T234" t="s">
        <v>1075</v>
      </c>
      <c r="U234" t="s">
        <v>1076</v>
      </c>
    </row>
    <row r="235" spans="1:21" ht="25.5" x14ac:dyDescent="0.25">
      <c r="A235" s="36" t="s">
        <v>20</v>
      </c>
      <c r="B235" s="4" t="s">
        <v>21</v>
      </c>
      <c r="C235" s="41" t="str">
        <f t="shared" si="24"/>
        <v>09.2022.00023017-0</v>
      </c>
      <c r="D235" s="24">
        <v>44742</v>
      </c>
      <c r="E235" s="37" t="s">
        <v>878</v>
      </c>
      <c r="F235" s="4" t="s">
        <v>128</v>
      </c>
      <c r="G235" s="7" t="str">
        <f t="shared" si="18"/>
        <v>2022NE01289</v>
      </c>
      <c r="H235" s="22" t="s">
        <v>545</v>
      </c>
      <c r="I235" s="39" t="s">
        <v>35</v>
      </c>
      <c r="J235" s="30">
        <v>5722202000160</v>
      </c>
      <c r="L235" s="14"/>
      <c r="M235" t="s">
        <v>850</v>
      </c>
      <c r="N235" t="str">
        <f t="shared" si="23"/>
        <v>http://www.mpce.mp.br/wp-content/uploads/2022/08/2022NE01289.pdf</v>
      </c>
      <c r="R235" s="44" t="str">
        <f t="shared" si="20"/>
        <v>http://www8.mpce.mp.br/Inexigibilidade/092022000230170.pdf</v>
      </c>
      <c r="S235" s="44" t="str">
        <f t="shared" si="19"/>
        <v>09.2022.00023017-0</v>
      </c>
      <c r="T235" t="s">
        <v>1077</v>
      </c>
      <c r="U235" t="s">
        <v>1078</v>
      </c>
    </row>
    <row r="236" spans="1:21" ht="25.5" x14ac:dyDescent="0.25">
      <c r="A236" s="36" t="s">
        <v>20</v>
      </c>
      <c r="B236" s="4" t="s">
        <v>21</v>
      </c>
      <c r="C236" s="41" t="str">
        <f t="shared" si="24"/>
        <v>09.2022.00023009-2</v>
      </c>
      <c r="D236" s="24">
        <v>44742</v>
      </c>
      <c r="E236" s="37" t="s">
        <v>879</v>
      </c>
      <c r="F236" s="4" t="s">
        <v>128</v>
      </c>
      <c r="G236" s="7" t="str">
        <f t="shared" si="18"/>
        <v>2022NE01290</v>
      </c>
      <c r="H236" s="22" t="s">
        <v>359</v>
      </c>
      <c r="I236" s="39" t="s">
        <v>45</v>
      </c>
      <c r="J236" s="30">
        <v>5537196000171</v>
      </c>
      <c r="L236" s="14"/>
      <c r="M236" t="s">
        <v>851</v>
      </c>
      <c r="N236" t="str">
        <f t="shared" si="23"/>
        <v>http://www.mpce.mp.br/wp-content/uploads/2022/08/2022NE01290.pdf</v>
      </c>
      <c r="R236" s="44" t="str">
        <f t="shared" si="20"/>
        <v>http://www8.mpce.mp.br/Inexigibilidade/092022000230092.pdf</v>
      </c>
      <c r="S236" s="44" t="str">
        <f t="shared" si="19"/>
        <v>09.2022.00023009-2</v>
      </c>
      <c r="T236" t="s">
        <v>1079</v>
      </c>
      <c r="U236" t="s">
        <v>1080</v>
      </c>
    </row>
    <row r="237" spans="1:21" ht="25.5" x14ac:dyDescent="0.25">
      <c r="A237" s="36" t="s">
        <v>20</v>
      </c>
      <c r="B237" s="4" t="s">
        <v>21</v>
      </c>
      <c r="C237" s="41" t="str">
        <f t="shared" si="24"/>
        <v>09.2022.00023028-1</v>
      </c>
      <c r="D237" s="24">
        <v>44742</v>
      </c>
      <c r="E237" s="37" t="s">
        <v>880</v>
      </c>
      <c r="F237" s="4" t="s">
        <v>128</v>
      </c>
      <c r="G237" s="7" t="str">
        <f t="shared" si="18"/>
        <v>2022NE01292</v>
      </c>
      <c r="H237" s="22" t="s">
        <v>551</v>
      </c>
      <c r="I237" s="39" t="s">
        <v>73</v>
      </c>
      <c r="J237" s="30">
        <v>7676836000150</v>
      </c>
      <c r="L237" s="14"/>
      <c r="M237" t="s">
        <v>852</v>
      </c>
      <c r="N237" t="str">
        <f t="shared" si="23"/>
        <v>http://www.mpce.mp.br/wp-content/uploads/2022/08/2022NE01292.pdf</v>
      </c>
      <c r="R237" s="44" t="str">
        <f t="shared" si="20"/>
        <v>http://www8.mpce.mp.br/Inexigibilidade/092022000230281.pdf</v>
      </c>
      <c r="S237" s="44" t="str">
        <f t="shared" si="19"/>
        <v>09.2022.00023028-1</v>
      </c>
      <c r="T237" t="s">
        <v>1081</v>
      </c>
      <c r="U237" t="s">
        <v>1082</v>
      </c>
    </row>
    <row r="238" spans="1:21" ht="25.5" x14ac:dyDescent="0.25">
      <c r="A238" s="36" t="s">
        <v>20</v>
      </c>
      <c r="B238" s="4" t="s">
        <v>21</v>
      </c>
      <c r="C238" s="41" t="str">
        <f t="shared" si="24"/>
        <v>09.2022.00023013-7</v>
      </c>
      <c r="D238" s="24">
        <v>44742</v>
      </c>
      <c r="E238" s="37" t="s">
        <v>881</v>
      </c>
      <c r="F238" s="4" t="s">
        <v>128</v>
      </c>
      <c r="G238" s="7" t="str">
        <f t="shared" si="18"/>
        <v>2022NE01299</v>
      </c>
      <c r="H238" s="22" t="s">
        <v>551</v>
      </c>
      <c r="I238" s="39" t="s">
        <v>260</v>
      </c>
      <c r="J238" s="30">
        <v>7508138000145</v>
      </c>
      <c r="L238" s="14"/>
      <c r="M238" t="s">
        <v>853</v>
      </c>
      <c r="N238" t="str">
        <f t="shared" si="23"/>
        <v>http://www.mpce.mp.br/wp-content/uploads/2022/08/2022NE01299.pdf</v>
      </c>
      <c r="R238" s="44" t="str">
        <f t="shared" si="20"/>
        <v>http://www8.mpce.mp.br/Inexigibilidade/092022000230137.pdf</v>
      </c>
      <c r="S238" s="44" t="str">
        <f t="shared" si="19"/>
        <v>09.2022.00023013-7</v>
      </c>
      <c r="T238" t="s">
        <v>1083</v>
      </c>
      <c r="U238" t="s">
        <v>1084</v>
      </c>
    </row>
    <row r="239" spans="1:21" ht="38.25" x14ac:dyDescent="0.25">
      <c r="A239" s="34" t="s">
        <v>20</v>
      </c>
      <c r="B239" s="4" t="s">
        <v>21</v>
      </c>
      <c r="C239" s="41" t="str">
        <f t="shared" si="24"/>
        <v>09.2022.00023297-9</v>
      </c>
      <c r="D239" s="24">
        <v>44746</v>
      </c>
      <c r="E239" s="20" t="s">
        <v>913</v>
      </c>
      <c r="F239" s="4" t="s">
        <v>128</v>
      </c>
      <c r="G239" s="7" t="str">
        <f t="shared" si="18"/>
        <v>2022NE01306</v>
      </c>
      <c r="H239" s="22" t="s">
        <v>541</v>
      </c>
      <c r="I239" s="6" t="s">
        <v>254</v>
      </c>
      <c r="J239" s="30">
        <v>7040108000157</v>
      </c>
      <c r="L239" s="14"/>
      <c r="M239" t="s">
        <v>930</v>
      </c>
      <c r="N239" t="str">
        <f t="shared" si="23"/>
        <v>http://www.mpce.mp.br/wp-content/uploads/2022/08/2022NE01306.pdf</v>
      </c>
      <c r="R239" s="44" t="str">
        <f t="shared" si="20"/>
        <v>http://www8.mpce.mp.br/Inexigibilidade/092022000232979.pdf</v>
      </c>
      <c r="S239" s="44" t="str">
        <f t="shared" si="19"/>
        <v>09.2022.00023297-9</v>
      </c>
      <c r="T239" t="s">
        <v>1085</v>
      </c>
      <c r="U239" t="s">
        <v>1086</v>
      </c>
    </row>
    <row r="240" spans="1:21" ht="38.25" x14ac:dyDescent="0.25">
      <c r="A240" s="34" t="s">
        <v>20</v>
      </c>
      <c r="B240" s="4" t="s">
        <v>21</v>
      </c>
      <c r="C240" s="41" t="str">
        <f t="shared" si="24"/>
        <v>09.2022.00023323-4</v>
      </c>
      <c r="D240" s="24">
        <v>44746</v>
      </c>
      <c r="E240" s="20" t="s">
        <v>914</v>
      </c>
      <c r="F240" s="4" t="s">
        <v>472</v>
      </c>
      <c r="G240" s="7" t="str">
        <f t="shared" si="18"/>
        <v>2022NE01307</v>
      </c>
      <c r="H240" s="22" t="s">
        <v>359</v>
      </c>
      <c r="I240" s="6" t="s">
        <v>257</v>
      </c>
      <c r="J240" s="30">
        <v>27059565000109</v>
      </c>
      <c r="L240" s="14"/>
      <c r="M240" t="s">
        <v>931</v>
      </c>
      <c r="N240" t="str">
        <f t="shared" si="23"/>
        <v>http://www.mpce.mp.br/wp-content/uploads/2022/08/2022NE01307.pdf</v>
      </c>
      <c r="R240" s="44" t="str">
        <f t="shared" si="20"/>
        <v>http://www8.mpce.mp.br/Inexigibilidade/092022000233234.pdf</v>
      </c>
      <c r="S240" s="44" t="str">
        <f t="shared" si="19"/>
        <v>09.2022.00023323-4</v>
      </c>
      <c r="T240" t="s">
        <v>1087</v>
      </c>
      <c r="U240" t="s">
        <v>1088</v>
      </c>
    </row>
    <row r="241" spans="1:21" ht="57" x14ac:dyDescent="0.25">
      <c r="A241" s="34" t="s">
        <v>22</v>
      </c>
      <c r="B241" s="11" t="s">
        <v>140</v>
      </c>
      <c r="C241" s="41" t="str">
        <f>HYPERLINK("http://www.mpce.mp.br/wp-content/uploads/2022/08/Contrato-035-2018-.pdf","4053/2018-5")</f>
        <v>4053/2018-5</v>
      </c>
      <c r="D241" s="24">
        <v>44746</v>
      </c>
      <c r="E241" s="19" t="s">
        <v>915</v>
      </c>
      <c r="F241" s="4" t="s">
        <v>139</v>
      </c>
      <c r="G241" s="7" t="str">
        <f t="shared" si="18"/>
        <v>2022NE01308</v>
      </c>
      <c r="H241" s="22" t="s">
        <v>552</v>
      </c>
      <c r="I241" s="6" t="s">
        <v>93</v>
      </c>
      <c r="J241" s="30">
        <v>90347840001190</v>
      </c>
      <c r="L241" s="14"/>
      <c r="M241" t="s">
        <v>932</v>
      </c>
      <c r="N241" t="str">
        <f t="shared" si="23"/>
        <v>http://www.mpce.mp.br/wp-content/uploads/2022/08/2022NE01308.pdf</v>
      </c>
      <c r="R241" s="44" t="str">
        <f t="shared" si="20"/>
        <v>http://www8.mpce.mp.br/Dispensa/4053/20185.pdf</v>
      </c>
      <c r="S241" s="44" t="str">
        <f t="shared" si="19"/>
        <v>4053/2018-5</v>
      </c>
      <c r="T241" t="s">
        <v>1089</v>
      </c>
      <c r="U241" t="s">
        <v>1090</v>
      </c>
    </row>
    <row r="242" spans="1:21" ht="25.5" x14ac:dyDescent="0.25">
      <c r="A242" s="34" t="s">
        <v>20</v>
      </c>
      <c r="B242" s="4" t="s">
        <v>21</v>
      </c>
      <c r="C242" s="41" t="str">
        <f t="shared" si="24"/>
        <v>09.2022.00023289-0</v>
      </c>
      <c r="D242" s="24">
        <v>44746</v>
      </c>
      <c r="E242" s="20" t="s">
        <v>916</v>
      </c>
      <c r="F242" s="4" t="s">
        <v>128</v>
      </c>
      <c r="G242" s="7" t="str">
        <f t="shared" si="18"/>
        <v>2022NE01309</v>
      </c>
      <c r="H242" s="22" t="s">
        <v>545</v>
      </c>
      <c r="I242" s="6" t="s">
        <v>88</v>
      </c>
      <c r="J242" s="30">
        <v>7620701000172</v>
      </c>
      <c r="L242" s="14"/>
      <c r="M242" t="s">
        <v>933</v>
      </c>
      <c r="N242" t="str">
        <f t="shared" si="23"/>
        <v>http://www.mpce.mp.br/wp-content/uploads/2022/08/2022NE01309.pdf</v>
      </c>
      <c r="R242" s="44" t="str">
        <f t="shared" si="20"/>
        <v>http://www8.mpce.mp.br/Inexigibilidade/092022000232890.pdf</v>
      </c>
      <c r="S242" s="44" t="str">
        <f t="shared" si="19"/>
        <v>09.2022.00023289-0</v>
      </c>
      <c r="T242" t="s">
        <v>1091</v>
      </c>
      <c r="U242" t="s">
        <v>1092</v>
      </c>
    </row>
    <row r="243" spans="1:21" ht="57" x14ac:dyDescent="0.25">
      <c r="A243" s="34" t="s">
        <v>22</v>
      </c>
      <c r="B243" s="11" t="s">
        <v>140</v>
      </c>
      <c r="C243" s="41" t="str">
        <f>HYPERLINK("http://www.mpce.mp.br/wp-content/uploads/2022/08/Contrato-053-2019.pdf","41480/2018-5")</f>
        <v>41480/2018-5</v>
      </c>
      <c r="D243" s="24">
        <v>44746</v>
      </c>
      <c r="E243" s="19" t="s">
        <v>917</v>
      </c>
      <c r="F243" s="4" t="s">
        <v>139</v>
      </c>
      <c r="G243" s="7" t="str">
        <f t="shared" si="18"/>
        <v>2022NE01311</v>
      </c>
      <c r="H243" s="22" t="s">
        <v>370</v>
      </c>
      <c r="I243" s="6" t="s">
        <v>264</v>
      </c>
      <c r="J243" s="30">
        <v>20905727000125</v>
      </c>
      <c r="L243" s="14"/>
      <c r="M243" t="s">
        <v>934</v>
      </c>
      <c r="N243" t="str">
        <f t="shared" si="23"/>
        <v>http://www.mpce.mp.br/wp-content/uploads/2022/08/2022NE01311.pdf</v>
      </c>
      <c r="R243" s="44" t="str">
        <f t="shared" si="20"/>
        <v>http://www8.mpce.mp.br/Dispensa/41480/20185.pdf</v>
      </c>
      <c r="S243" s="44" t="str">
        <f t="shared" si="19"/>
        <v>41480/2018-5</v>
      </c>
      <c r="T243" t="s">
        <v>1093</v>
      </c>
      <c r="U243" t="s">
        <v>1094</v>
      </c>
    </row>
    <row r="244" spans="1:21" ht="38.25" x14ac:dyDescent="0.25">
      <c r="A244" s="34" t="s">
        <v>20</v>
      </c>
      <c r="B244" s="4" t="s">
        <v>21</v>
      </c>
      <c r="C244" s="41" t="str">
        <f t="shared" si="24"/>
        <v>09.2022.00023406-6</v>
      </c>
      <c r="D244" s="24">
        <v>44746</v>
      </c>
      <c r="E244" s="20" t="s">
        <v>918</v>
      </c>
      <c r="F244" s="4" t="s">
        <v>142</v>
      </c>
      <c r="G244" s="7" t="str">
        <f t="shared" si="18"/>
        <v>2022NE01315</v>
      </c>
      <c r="H244" s="22" t="s">
        <v>927</v>
      </c>
      <c r="I244" s="6" t="s">
        <v>98</v>
      </c>
      <c r="J244" s="30">
        <v>76535764000143</v>
      </c>
      <c r="L244" s="14"/>
      <c r="M244" t="s">
        <v>935</v>
      </c>
      <c r="N244" t="str">
        <f t="shared" si="23"/>
        <v>http://www.mpce.mp.br/wp-content/uploads/2022/08/2022NE01315.pdf</v>
      </c>
      <c r="R244" s="44" t="str">
        <f t="shared" si="20"/>
        <v>http://www8.mpce.mp.br/Inexigibilidade/092022000234066.pdf</v>
      </c>
      <c r="S244" s="44" t="str">
        <f t="shared" si="19"/>
        <v>09.2022.00023406-6</v>
      </c>
      <c r="T244" t="s">
        <v>1095</v>
      </c>
      <c r="U244" t="s">
        <v>1096</v>
      </c>
    </row>
    <row r="245" spans="1:21" ht="38.25" x14ac:dyDescent="0.25">
      <c r="A245" s="34" t="s">
        <v>20</v>
      </c>
      <c r="B245" s="4" t="s">
        <v>21</v>
      </c>
      <c r="C245" s="41" t="str">
        <f t="shared" si="24"/>
        <v>09.2022.00023403-3</v>
      </c>
      <c r="D245" s="24">
        <v>44746</v>
      </c>
      <c r="E245" s="20" t="s">
        <v>919</v>
      </c>
      <c r="F245" s="4" t="s">
        <v>142</v>
      </c>
      <c r="G245" s="7" t="str">
        <f t="shared" si="18"/>
        <v>2022NE01316</v>
      </c>
      <c r="H245" s="22" t="s">
        <v>757</v>
      </c>
      <c r="I245" s="6" t="s">
        <v>735</v>
      </c>
      <c r="J245" s="30">
        <v>37178485000118</v>
      </c>
      <c r="L245" s="14"/>
      <c r="M245" t="s">
        <v>936</v>
      </c>
      <c r="N245" t="str">
        <f t="shared" si="23"/>
        <v>http://www.mpce.mp.br/wp-content/uploads/2022/08/2022NE01316.pdf</v>
      </c>
      <c r="R245" s="44" t="str">
        <f t="shared" si="20"/>
        <v>http://www8.mpce.mp.br/Inexigibilidade/092022000234033.pdf</v>
      </c>
      <c r="S245" s="44" t="str">
        <f t="shared" si="19"/>
        <v>09.2022.00023403-3</v>
      </c>
      <c r="T245" t="s">
        <v>1097</v>
      </c>
      <c r="U245" t="s">
        <v>1098</v>
      </c>
    </row>
    <row r="246" spans="1:21" ht="25.5" x14ac:dyDescent="0.25">
      <c r="A246" s="34" t="s">
        <v>20</v>
      </c>
      <c r="B246" s="4" t="s">
        <v>21</v>
      </c>
      <c r="C246" s="41" t="str">
        <f t="shared" si="24"/>
        <v>09.2022.00023396-7</v>
      </c>
      <c r="D246" s="24">
        <v>44746</v>
      </c>
      <c r="E246" s="20" t="s">
        <v>945</v>
      </c>
      <c r="F246" s="4" t="s">
        <v>142</v>
      </c>
      <c r="G246" s="7" t="str">
        <f t="shared" si="18"/>
        <v>2022NE01317</v>
      </c>
      <c r="H246" s="22" t="s">
        <v>545</v>
      </c>
      <c r="I246" s="6" t="s">
        <v>98</v>
      </c>
      <c r="J246" s="30">
        <v>76535764000143</v>
      </c>
      <c r="L246" s="14"/>
      <c r="M246" t="s">
        <v>937</v>
      </c>
      <c r="N246" t="str">
        <f t="shared" si="23"/>
        <v>http://www.mpce.mp.br/wp-content/uploads/2022/08/2022NE01317.pdf</v>
      </c>
      <c r="R246" s="44" t="str">
        <f t="shared" si="20"/>
        <v>http://www8.mpce.mp.br/Inexigibilidade/092022000233967.pdf</v>
      </c>
      <c r="S246" s="44" t="str">
        <f t="shared" si="19"/>
        <v>09.2022.00023396-7</v>
      </c>
      <c r="T246" t="s">
        <v>1099</v>
      </c>
      <c r="U246" t="s">
        <v>1100</v>
      </c>
    </row>
    <row r="247" spans="1:21" ht="71.25" x14ac:dyDescent="0.25">
      <c r="A247" s="34" t="s">
        <v>22</v>
      </c>
      <c r="B247" s="4" t="s">
        <v>140</v>
      </c>
      <c r="C247" s="41" t="str">
        <f>HYPERLINK("http://www.mpce.mp.br/wp-content/uploads/2022/08/Contrato-023-2020-CORREIOS.pdf","09.2020.00007143-7")</f>
        <v>09.2020.00007143-7</v>
      </c>
      <c r="D247" s="24">
        <v>44747</v>
      </c>
      <c r="E247" s="19" t="s">
        <v>920</v>
      </c>
      <c r="F247" s="4" t="s">
        <v>469</v>
      </c>
      <c r="G247" s="7" t="str">
        <f t="shared" si="18"/>
        <v>2022NE01327</v>
      </c>
      <c r="H247" s="22" t="s">
        <v>541</v>
      </c>
      <c r="I247" s="6" t="s">
        <v>255</v>
      </c>
      <c r="J247" s="30">
        <v>34028316001002</v>
      </c>
      <c r="L247" s="14"/>
      <c r="M247" t="s">
        <v>938</v>
      </c>
      <c r="N247" t="str">
        <f t="shared" si="23"/>
        <v>http://www.mpce.mp.br/wp-content/uploads/2022/08/2022NE01327.pdf</v>
      </c>
      <c r="R247" s="44" t="str">
        <f t="shared" si="20"/>
        <v>http://www8.mpce.mp.br/Dispensa/092020000071437.pdf</v>
      </c>
      <c r="S247" s="44" t="str">
        <f t="shared" si="19"/>
        <v>09.2020.00007143-7</v>
      </c>
      <c r="T247" t="s">
        <v>1101</v>
      </c>
      <c r="U247" t="s">
        <v>1102</v>
      </c>
    </row>
    <row r="248" spans="1:21" ht="51" x14ac:dyDescent="0.25">
      <c r="A248" s="34" t="s">
        <v>20</v>
      </c>
      <c r="B248" s="15" t="s">
        <v>1286</v>
      </c>
      <c r="C248" s="41" t="str">
        <f>HYPERLINK("http://www.mpce.mp.br/wp-content/uploads/2022/08/Contrato-007-2019.pdf","48002/2017-0")</f>
        <v>48002/2017-0</v>
      </c>
      <c r="D248" s="24">
        <v>44753</v>
      </c>
      <c r="E248" s="19" t="s">
        <v>921</v>
      </c>
      <c r="F248" s="4" t="s">
        <v>909</v>
      </c>
      <c r="G248" s="7" t="str">
        <f t="shared" si="18"/>
        <v>2022NE01363</v>
      </c>
      <c r="H248" s="22" t="s">
        <v>928</v>
      </c>
      <c r="I248" s="6" t="s">
        <v>902</v>
      </c>
      <c r="J248" s="30">
        <v>7341423000114</v>
      </c>
      <c r="L248" s="14"/>
      <c r="M248" t="s">
        <v>939</v>
      </c>
      <c r="N248" t="str">
        <f t="shared" si="23"/>
        <v>http://www.mpce.mp.br/wp-content/uploads/2022/08/2022NE01363.pdf</v>
      </c>
      <c r="R248" s="44" t="str">
        <f t="shared" si="20"/>
        <v>http://www8.mpce.mp.br/Inexigibilidade/48002/20170.pdf</v>
      </c>
      <c r="S248" s="44" t="str">
        <f t="shared" si="19"/>
        <v>48002/2017-0</v>
      </c>
      <c r="T248" t="s">
        <v>1039</v>
      </c>
      <c r="U248" t="s">
        <v>1040</v>
      </c>
    </row>
    <row r="249" spans="1:21" ht="128.25" x14ac:dyDescent="0.25">
      <c r="A249" s="34" t="s">
        <v>22</v>
      </c>
      <c r="B249" s="11" t="s">
        <v>140</v>
      </c>
      <c r="C249" s="41" t="str">
        <f>HYPERLINK("http://www8.mpce.mp.br/Dispensa/092020000123310.pdf","09.2020.00012331-0")</f>
        <v>09.2020.00012331-0</v>
      </c>
      <c r="D249" s="24">
        <v>44762</v>
      </c>
      <c r="E249" s="19" t="s">
        <v>922</v>
      </c>
      <c r="F249" s="4" t="s">
        <v>144</v>
      </c>
      <c r="G249" s="7" t="str">
        <f t="shared" si="18"/>
        <v>2022NE01440</v>
      </c>
      <c r="H249" s="22" t="s">
        <v>811</v>
      </c>
      <c r="I249" s="6" t="s">
        <v>108</v>
      </c>
      <c r="J249" s="30">
        <v>12967719000185</v>
      </c>
      <c r="L249" s="14"/>
      <c r="M249" t="s">
        <v>940</v>
      </c>
      <c r="N249" t="str">
        <f t="shared" si="23"/>
        <v>http://www.mpce.mp.br/wp-content/uploads/2022/08/2022NE01440.pdf</v>
      </c>
      <c r="R249" s="44" t="str">
        <f t="shared" si="20"/>
        <v>http://www8.mpce.mp.br/Dispensa/092020000123310.pdf</v>
      </c>
      <c r="S249" s="44" t="str">
        <f t="shared" si="19"/>
        <v>09.2020.00012331-0</v>
      </c>
      <c r="T249" t="s">
        <v>1103</v>
      </c>
      <c r="U249" t="s">
        <v>1104</v>
      </c>
    </row>
    <row r="250" spans="1:21" ht="51" x14ac:dyDescent="0.25">
      <c r="A250" s="34" t="s">
        <v>20</v>
      </c>
      <c r="B250" s="15" t="s">
        <v>475</v>
      </c>
      <c r="C250" s="41" t="str">
        <f t="shared" ref="C250:C252" si="25">(HYPERLINK(T250,U250))</f>
        <v>09.2022.00017806-8</v>
      </c>
      <c r="D250" s="24">
        <v>44764</v>
      </c>
      <c r="E250" s="20" t="s">
        <v>923</v>
      </c>
      <c r="F250" s="4" t="s">
        <v>617</v>
      </c>
      <c r="G250" s="7" t="str">
        <f t="shared" si="18"/>
        <v>2022NE01446</v>
      </c>
      <c r="H250" s="22" t="s">
        <v>370</v>
      </c>
      <c r="I250" s="6" t="s">
        <v>926</v>
      </c>
      <c r="J250" s="30">
        <v>5569714000139</v>
      </c>
      <c r="L250" s="14"/>
      <c r="M250" t="s">
        <v>941</v>
      </c>
      <c r="N250" t="str">
        <f t="shared" si="23"/>
        <v>http://www.mpce.mp.br/wp-content/uploads/2022/08/2022NE01446.pdf</v>
      </c>
      <c r="R250" s="44" t="str">
        <f t="shared" si="20"/>
        <v>http://www8.mpce.mp.br/Inexigibilidade/092022000178068.pdf</v>
      </c>
      <c r="S250" s="44" t="str">
        <f t="shared" si="19"/>
        <v>09.2022.00017806-8</v>
      </c>
      <c r="T250" t="s">
        <v>1105</v>
      </c>
      <c r="U250" t="s">
        <v>1106</v>
      </c>
    </row>
    <row r="251" spans="1:21" ht="51" x14ac:dyDescent="0.25">
      <c r="A251" s="34" t="s">
        <v>20</v>
      </c>
      <c r="B251" s="15" t="s">
        <v>475</v>
      </c>
      <c r="C251" s="41" t="str">
        <f t="shared" si="25"/>
        <v>09.2022.00017806-8</v>
      </c>
      <c r="D251" s="24">
        <v>44767</v>
      </c>
      <c r="E251" s="20" t="s">
        <v>924</v>
      </c>
      <c r="F251" s="4" t="s">
        <v>617</v>
      </c>
      <c r="G251" s="7" t="str">
        <f t="shared" si="18"/>
        <v>2022NE01451</v>
      </c>
      <c r="H251" s="22" t="s">
        <v>370</v>
      </c>
      <c r="I251" s="6" t="s">
        <v>926</v>
      </c>
      <c r="J251" s="30">
        <v>5569714000139</v>
      </c>
      <c r="L251" s="14"/>
      <c r="M251" t="s">
        <v>942</v>
      </c>
      <c r="N251" t="str">
        <f t="shared" si="23"/>
        <v>http://www.mpce.mp.br/wp-content/uploads/2022/08/2022NE01451.pdf</v>
      </c>
      <c r="R251" s="44" t="str">
        <f t="shared" si="20"/>
        <v>http://www8.mpce.mp.br/Inexigibilidade/092022000178068.pdf</v>
      </c>
      <c r="S251" s="44" t="str">
        <f t="shared" si="19"/>
        <v>09.2022.00017806-8</v>
      </c>
      <c r="T251" t="s">
        <v>1105</v>
      </c>
      <c r="U251" t="s">
        <v>1106</v>
      </c>
    </row>
    <row r="252" spans="1:21" ht="51" x14ac:dyDescent="0.25">
      <c r="A252" s="34" t="s">
        <v>20</v>
      </c>
      <c r="B252" s="15" t="s">
        <v>475</v>
      </c>
      <c r="C252" s="41" t="str">
        <f t="shared" si="25"/>
        <v>09.2022.00017116-4</v>
      </c>
      <c r="D252" s="24">
        <v>44770</v>
      </c>
      <c r="E252" s="20" t="s">
        <v>925</v>
      </c>
      <c r="F252" s="4" t="s">
        <v>825</v>
      </c>
      <c r="G252" s="7" t="str">
        <f t="shared" si="18"/>
        <v>2022NE01477</v>
      </c>
      <c r="H252" s="22" t="s">
        <v>813</v>
      </c>
      <c r="I252" s="6" t="s">
        <v>819</v>
      </c>
      <c r="J252" s="30">
        <v>20519953000178</v>
      </c>
      <c r="L252" s="14"/>
      <c r="M252" t="s">
        <v>943</v>
      </c>
      <c r="N252" t="str">
        <f t="shared" si="23"/>
        <v>http://www.mpce.mp.br/wp-content/uploads/2022/08/2022NE01477.pdf</v>
      </c>
      <c r="R252" s="44" t="str">
        <f t="shared" si="20"/>
        <v>http://www8.mpce.mp.br/Inexigibilidade/092022000171164.pdf</v>
      </c>
      <c r="S252" s="44" t="str">
        <f t="shared" si="19"/>
        <v>09.2022.00017116-4</v>
      </c>
      <c r="T252" t="s">
        <v>1031</v>
      </c>
      <c r="U252" t="s">
        <v>824</v>
      </c>
    </row>
    <row r="253" spans="1:21" ht="85.5" x14ac:dyDescent="0.25">
      <c r="A253" s="34" t="s">
        <v>20</v>
      </c>
      <c r="B253" s="4" t="s">
        <v>21</v>
      </c>
      <c r="C253" s="41" t="str">
        <f>HYPERLINK("http://www8.mpce.mp.br/Inexigibilidade/092021000204268.pdf","09.2021.00020426-8")</f>
        <v>09.2021.00020426-8</v>
      </c>
      <c r="D253" s="24">
        <v>44771</v>
      </c>
      <c r="E253" s="42" t="s">
        <v>1109</v>
      </c>
      <c r="F253" s="4" t="s">
        <v>474</v>
      </c>
      <c r="G253" s="7" t="str">
        <f t="shared" si="18"/>
        <v>2022NE01485</v>
      </c>
      <c r="H253" s="22" t="s">
        <v>929</v>
      </c>
      <c r="I253" s="6" t="s">
        <v>258</v>
      </c>
      <c r="J253" s="30">
        <v>29261229000161</v>
      </c>
      <c r="L253" s="14"/>
      <c r="M253" t="s">
        <v>944</v>
      </c>
      <c r="N253" t="str">
        <f t="shared" si="23"/>
        <v>http://www.mpce.mp.br/wp-content/uploads/2022/08/2022NE01485.pdf</v>
      </c>
      <c r="R253" s="44" t="str">
        <f t="shared" si="20"/>
        <v>http://www8.mpce.mp.br/Inexigibilidade/092021000204268.pdf</v>
      </c>
      <c r="S253" s="44" t="str">
        <f t="shared" si="19"/>
        <v>09.2021.00020426-8</v>
      </c>
      <c r="T253" t="s">
        <v>1107</v>
      </c>
      <c r="U253" t="s">
        <v>1108</v>
      </c>
    </row>
    <row r="254" spans="1:21" ht="71.25" x14ac:dyDescent="0.25">
      <c r="A254" s="34" t="s">
        <v>22</v>
      </c>
      <c r="B254" s="11" t="s">
        <v>140</v>
      </c>
      <c r="C254" s="58" t="str">
        <f>HYPERLINK("http://www8.mpce.mp.br/Dispensa/092022000261408.pdf","09.2022.00026140-8")</f>
        <v>09.2022.00026140-8</v>
      </c>
      <c r="D254" s="24">
        <v>44774</v>
      </c>
      <c r="E254" s="49" t="s">
        <v>1125</v>
      </c>
      <c r="F254" s="4" t="s">
        <v>461</v>
      </c>
      <c r="G254" s="7" t="str">
        <f t="shared" si="18"/>
        <v>2022NE01489</v>
      </c>
      <c r="H254" s="52" t="s">
        <v>1131</v>
      </c>
      <c r="I254" s="39" t="s">
        <v>1143</v>
      </c>
      <c r="J254" s="30">
        <v>33171503000189</v>
      </c>
      <c r="L254" s="14"/>
      <c r="M254" t="s">
        <v>1110</v>
      </c>
      <c r="N254" t="str">
        <f>"http://www.mpce.mp.br/wp-content/uploads/2022/09/"&amp;M254&amp;".pdf"</f>
        <v>http://www.mpce.mp.br/wp-content/uploads/2022/09/2022NE01489.pdf</v>
      </c>
      <c r="R254" s="44" t="str">
        <f t="shared" si="20"/>
        <v>http://www8.mpce.mp.br/Dispensa/092022000261408.pdf</v>
      </c>
      <c r="S254" s="44" t="str">
        <f t="shared" si="19"/>
        <v>09.2022.00026140-8</v>
      </c>
    </row>
    <row r="255" spans="1:21" ht="28.5" x14ac:dyDescent="0.25">
      <c r="A255" s="34" t="s">
        <v>22</v>
      </c>
      <c r="B255" s="11" t="s">
        <v>140</v>
      </c>
      <c r="C255" s="58" t="str">
        <f>HYPERLINK("http://www8.mpce.mp.br/Dispensa/092022000261408.pdf","09.2022.00026140-8")</f>
        <v>09.2022.00026140-8</v>
      </c>
      <c r="D255" s="24">
        <v>44774</v>
      </c>
      <c r="E255" s="49" t="s">
        <v>1126</v>
      </c>
      <c r="F255" s="4" t="s">
        <v>461</v>
      </c>
      <c r="G255" s="7" t="str">
        <f t="shared" si="18"/>
        <v>2022NE01491</v>
      </c>
      <c r="H255" s="52" t="s">
        <v>1131</v>
      </c>
      <c r="I255" s="39" t="s">
        <v>1144</v>
      </c>
      <c r="J255" s="30">
        <v>33171503000189</v>
      </c>
      <c r="L255" s="14"/>
      <c r="M255" t="s">
        <v>1111</v>
      </c>
      <c r="N255" t="str">
        <f t="shared" ref="N255:N269" si="26">"http://www.mpce.mp.br/wp-content/uploads/2022/09/"&amp;M255&amp;".pdf"</f>
        <v>http://www.mpce.mp.br/wp-content/uploads/2022/09/2022NE01491.pdf</v>
      </c>
      <c r="R255" s="44" t="str">
        <f t="shared" si="20"/>
        <v>http://www8.mpce.mp.br/Dispensa/092022000261408.pdf</v>
      </c>
      <c r="S255" s="44" t="str">
        <f t="shared" si="19"/>
        <v>09.2022.00026140-8</v>
      </c>
    </row>
    <row r="256" spans="1:21" ht="85.5" x14ac:dyDescent="0.25">
      <c r="A256" s="34" t="s">
        <v>22</v>
      </c>
      <c r="B256" s="11" t="s">
        <v>140</v>
      </c>
      <c r="C256" s="58" t="str">
        <f>HYPERLINK("http://www8.mpce.mp.br/Dispensa/092022000259924.pdf","09.2022.00025992-4")</f>
        <v>09.2022.00025992-4</v>
      </c>
      <c r="D256" s="24">
        <v>44775</v>
      </c>
      <c r="E256" s="49" t="s">
        <v>1127</v>
      </c>
      <c r="F256" s="4" t="s">
        <v>1157</v>
      </c>
      <c r="G256" s="7" t="str">
        <f t="shared" si="18"/>
        <v>2022NE01507</v>
      </c>
      <c r="H256" s="52" t="s">
        <v>1132</v>
      </c>
      <c r="I256" s="39" t="s">
        <v>1145</v>
      </c>
      <c r="J256" s="30">
        <v>17421820000150</v>
      </c>
      <c r="L256" s="14"/>
      <c r="M256" t="s">
        <v>1112</v>
      </c>
      <c r="N256" t="str">
        <f t="shared" si="26"/>
        <v>http://www.mpce.mp.br/wp-content/uploads/2022/09/2022NE01507.pdf</v>
      </c>
      <c r="R256" s="44" t="str">
        <f t="shared" si="20"/>
        <v>http://www8.mpce.mp.br/Dispensa/092022000259924.pdf</v>
      </c>
      <c r="S256" s="44" t="str">
        <f t="shared" si="19"/>
        <v>09.2022.00025992-4</v>
      </c>
    </row>
    <row r="257" spans="1:19" ht="42.75" x14ac:dyDescent="0.25">
      <c r="A257" s="34" t="s">
        <v>22</v>
      </c>
      <c r="B257" s="4" t="s">
        <v>1158</v>
      </c>
      <c r="C257" s="58" t="str">
        <f>HYPERLINK("http://www8.mpce.mp.br/Dispensa/092022000264782.pdf","09.2022.00026478-2")</f>
        <v>09.2022.00026478-2</v>
      </c>
      <c r="D257" s="24">
        <v>44776</v>
      </c>
      <c r="E257" s="49" t="s">
        <v>1160</v>
      </c>
      <c r="F257" s="4" t="s">
        <v>1159</v>
      </c>
      <c r="G257" s="7" t="str">
        <f t="shared" si="18"/>
        <v>2022NE01519</v>
      </c>
      <c r="H257" s="52" t="s">
        <v>1133</v>
      </c>
      <c r="I257" s="39" t="s">
        <v>1146</v>
      </c>
      <c r="J257" s="30">
        <v>13009096000109</v>
      </c>
      <c r="L257" s="14"/>
      <c r="M257" t="s">
        <v>1113</v>
      </c>
      <c r="N257" t="str">
        <f t="shared" si="26"/>
        <v>http://www.mpce.mp.br/wp-content/uploads/2022/09/2022NE01519.pdf</v>
      </c>
      <c r="R257" s="44" t="str">
        <f t="shared" si="20"/>
        <v>http://www8.mpce.mp.br/Dispensa/092022000264782.pdf</v>
      </c>
      <c r="S257" s="44" t="str">
        <f t="shared" si="19"/>
        <v>09.2022.00026478-2</v>
      </c>
    </row>
    <row r="258" spans="1:19" ht="114" x14ac:dyDescent="0.25">
      <c r="A258" s="46" t="s">
        <v>20</v>
      </c>
      <c r="B258" s="15" t="s">
        <v>475</v>
      </c>
      <c r="C258" s="58" t="str">
        <f>HYPERLINK("http://www8.mpce.mp.br/Inexigibilidade/092022000185514.pdf","09.2022.00018551-4")</f>
        <v>09.2022.00018551-4</v>
      </c>
      <c r="D258" s="24">
        <v>44776</v>
      </c>
      <c r="E258" s="49" t="s">
        <v>1161</v>
      </c>
      <c r="F258" s="4" t="s">
        <v>463</v>
      </c>
      <c r="G258" s="7" t="str">
        <f t="shared" si="18"/>
        <v>2022NE01520</v>
      </c>
      <c r="H258" s="52" t="s">
        <v>1134</v>
      </c>
      <c r="I258" s="39" t="s">
        <v>1147</v>
      </c>
      <c r="J258" s="30">
        <v>63289912000145</v>
      </c>
      <c r="L258" s="14"/>
      <c r="M258" t="s">
        <v>1114</v>
      </c>
      <c r="N258" t="str">
        <f t="shared" si="26"/>
        <v>http://www.mpce.mp.br/wp-content/uploads/2022/09/2022NE01520.pdf</v>
      </c>
      <c r="R258" s="44" t="str">
        <f t="shared" si="20"/>
        <v>http://www8.mpce.mp.br/Inexigibilidade/092022000185514.pdf</v>
      </c>
      <c r="S258" s="44" t="str">
        <f t="shared" si="19"/>
        <v>09.2022.00018551-4</v>
      </c>
    </row>
    <row r="259" spans="1:19" ht="114" x14ac:dyDescent="0.25">
      <c r="A259" s="46" t="s">
        <v>20</v>
      </c>
      <c r="B259" s="15" t="s">
        <v>475</v>
      </c>
      <c r="C259" s="58" t="str">
        <f>HYPERLINK("http://www8.mpce.mp.br/Inexigibilidade/092022000225656.pdf","09.2022.00022565-6")</f>
        <v>09.2022.00022565-6</v>
      </c>
      <c r="D259" s="24">
        <v>44777</v>
      </c>
      <c r="E259" s="49" t="s">
        <v>1162</v>
      </c>
      <c r="F259" s="4" t="s">
        <v>463</v>
      </c>
      <c r="G259" s="7" t="str">
        <f t="shared" ref="G259:G315" si="27">HYPERLINK(N259,M259)</f>
        <v>2022NE01522</v>
      </c>
      <c r="H259" s="52" t="s">
        <v>1135</v>
      </c>
      <c r="I259" s="39" t="s">
        <v>1148</v>
      </c>
      <c r="J259" s="30">
        <v>14561595000169</v>
      </c>
      <c r="L259" s="14"/>
      <c r="M259" t="s">
        <v>1115</v>
      </c>
      <c r="N259" t="str">
        <f t="shared" si="26"/>
        <v>http://www.mpce.mp.br/wp-content/uploads/2022/09/2022NE01522.pdf</v>
      </c>
      <c r="R259" s="44" t="str">
        <f t="shared" si="20"/>
        <v>http://www8.mpce.mp.br/Inexigibilidade/092022000225656.pdf</v>
      </c>
      <c r="S259" s="44" t="str">
        <f t="shared" si="19"/>
        <v>09.2022.00022565-6</v>
      </c>
    </row>
    <row r="260" spans="1:19" ht="85.5" x14ac:dyDescent="0.25">
      <c r="A260" s="46" t="s">
        <v>20</v>
      </c>
      <c r="B260" s="15" t="s">
        <v>475</v>
      </c>
      <c r="C260" s="58" t="str">
        <f>HYPERLINK("http://www8.mpce.mp.br/Inexigibilidade/092022000225656.pdf","09.2022.00022565-6")</f>
        <v>09.2022.00022565-6</v>
      </c>
      <c r="D260" s="24">
        <v>44777</v>
      </c>
      <c r="E260" s="49" t="s">
        <v>1163</v>
      </c>
      <c r="F260" s="4" t="s">
        <v>463</v>
      </c>
      <c r="G260" s="7" t="str">
        <f t="shared" si="27"/>
        <v>2022NE01523</v>
      </c>
      <c r="H260" s="52" t="s">
        <v>1136</v>
      </c>
      <c r="I260" s="39" t="s">
        <v>1149</v>
      </c>
      <c r="J260" s="30">
        <v>27686475000130</v>
      </c>
      <c r="L260" s="14"/>
      <c r="M260" t="s">
        <v>1116</v>
      </c>
      <c r="N260" t="str">
        <f t="shared" si="26"/>
        <v>http://www.mpce.mp.br/wp-content/uploads/2022/09/2022NE01523.pdf</v>
      </c>
      <c r="R260" s="44" t="str">
        <f t="shared" si="20"/>
        <v>http://www8.mpce.mp.br/Inexigibilidade/092022000225656.pdf</v>
      </c>
      <c r="S260" s="44" t="str">
        <f t="shared" si="19"/>
        <v>09.2022.00022565-6</v>
      </c>
    </row>
    <row r="261" spans="1:19" ht="71.25" x14ac:dyDescent="0.25">
      <c r="A261" s="34" t="s">
        <v>22</v>
      </c>
      <c r="B261" s="11" t="s">
        <v>140</v>
      </c>
      <c r="C261" s="58" t="str">
        <f>HYPERLINK("http://www8.mpce.mp.br/Dispensa/092022000269688.pdf","09.2022.00026968-8")</f>
        <v>09.2022.00026968-8</v>
      </c>
      <c r="D261" s="24">
        <v>44783</v>
      </c>
      <c r="E261" s="49" t="s">
        <v>1164</v>
      </c>
      <c r="F261" s="4" t="s">
        <v>1165</v>
      </c>
      <c r="G261" s="7" t="str">
        <f t="shared" si="27"/>
        <v>2022NE01560</v>
      </c>
      <c r="H261" s="52" t="s">
        <v>1137</v>
      </c>
      <c r="I261" s="39" t="s">
        <v>1150</v>
      </c>
      <c r="J261" s="30">
        <v>97548592000112</v>
      </c>
      <c r="L261" s="14"/>
      <c r="M261" t="s">
        <v>1117</v>
      </c>
      <c r="N261" t="str">
        <f t="shared" si="26"/>
        <v>http://www.mpce.mp.br/wp-content/uploads/2022/09/2022NE01560.pdf</v>
      </c>
      <c r="R261" s="44" t="str">
        <f t="shared" si="20"/>
        <v>http://www8.mpce.mp.br/Dispensa/092022000269688.pdf</v>
      </c>
      <c r="S261" s="44" t="str">
        <f t="shared" si="19"/>
        <v>09.2022.00026968-8</v>
      </c>
    </row>
    <row r="262" spans="1:19" ht="85.5" x14ac:dyDescent="0.25">
      <c r="A262" s="34" t="s">
        <v>22</v>
      </c>
      <c r="B262" s="11" t="s">
        <v>140</v>
      </c>
      <c r="C262" s="58" t="str">
        <f>HYPERLINK("http://www8.mpce.mp.br/Dispensa/092022000263717.pdf","09.2022.00026371-7")</f>
        <v>09.2022.00026371-7</v>
      </c>
      <c r="D262" s="24">
        <v>44785</v>
      </c>
      <c r="E262" s="49" t="s">
        <v>1128</v>
      </c>
      <c r="F262" s="4" t="s">
        <v>1166</v>
      </c>
      <c r="G262" s="7" t="str">
        <f t="shared" si="27"/>
        <v>2022NE01582</v>
      </c>
      <c r="H262" s="52" t="s">
        <v>1138</v>
      </c>
      <c r="I262" s="39" t="s">
        <v>1151</v>
      </c>
      <c r="J262" s="30">
        <v>5848835000110</v>
      </c>
      <c r="L262" s="14"/>
      <c r="M262" t="s">
        <v>1118</v>
      </c>
      <c r="N262" t="str">
        <f t="shared" si="26"/>
        <v>http://www.mpce.mp.br/wp-content/uploads/2022/09/2022NE01582.pdf</v>
      </c>
      <c r="R262" s="44" t="str">
        <f t="shared" si="20"/>
        <v>http://www8.mpce.mp.br/Dispensa/092022000263717.pdf</v>
      </c>
      <c r="S262" s="44" t="str">
        <f t="shared" ref="S262:S268" si="28">HYPERLINK(R262,C262)</f>
        <v>09.2022.00026371-7</v>
      </c>
    </row>
    <row r="263" spans="1:19" ht="86.25" x14ac:dyDescent="0.25">
      <c r="A263" s="46" t="s">
        <v>20</v>
      </c>
      <c r="B263" s="15" t="s">
        <v>475</v>
      </c>
      <c r="C263" s="58" t="str">
        <f>HYPERLINK("http://www8.mpce.mp.br/Inexigibilidade/092021000204268.pdf","09.2021.00020426-8")</f>
        <v>09.2021.00020426-8</v>
      </c>
      <c r="D263" s="24">
        <v>44785</v>
      </c>
      <c r="E263" s="50" t="s">
        <v>1129</v>
      </c>
      <c r="F263" s="4" t="s">
        <v>474</v>
      </c>
      <c r="G263" s="7" t="str">
        <f t="shared" si="27"/>
        <v>2022NE01583</v>
      </c>
      <c r="H263" s="52" t="s">
        <v>359</v>
      </c>
      <c r="I263" s="39" t="s">
        <v>258</v>
      </c>
      <c r="J263" s="30">
        <v>29261229000161</v>
      </c>
      <c r="L263" s="14"/>
      <c r="M263" t="s">
        <v>1119</v>
      </c>
      <c r="N263" t="str">
        <f t="shared" si="26"/>
        <v>http://www.mpce.mp.br/wp-content/uploads/2022/09/2022NE01583.pdf</v>
      </c>
      <c r="R263" s="44" t="str">
        <f t="shared" ref="R263:R268" si="29">"http://www8.mpce.mp.br/"&amp;PROPER(A263)&amp;"/"&amp;SUBSTITUTE(SUBSTITUTE(C263,".",""),"-","")&amp;".pdf"</f>
        <v>http://www8.mpce.mp.br/Inexigibilidade/092021000204268.pdf</v>
      </c>
      <c r="S263" s="44" t="str">
        <f t="shared" si="28"/>
        <v>09.2021.00020426-8</v>
      </c>
    </row>
    <row r="264" spans="1:19" ht="99.75" x14ac:dyDescent="0.25">
      <c r="A264" s="34" t="s">
        <v>22</v>
      </c>
      <c r="B264" s="11" t="s">
        <v>140</v>
      </c>
      <c r="C264" s="58" t="str">
        <f>HYPERLINK("http://www.mpce.mp.br/wp-content/uploads/2022/09/Contrato-045-2019.pdf","5175/2019-3")</f>
        <v>5175/2019-3</v>
      </c>
      <c r="D264" s="24">
        <v>44789</v>
      </c>
      <c r="E264" s="51" t="s">
        <v>1167</v>
      </c>
      <c r="F264" s="4" t="s">
        <v>1168</v>
      </c>
      <c r="G264" s="7" t="str">
        <f t="shared" si="27"/>
        <v>2022NE01600</v>
      </c>
      <c r="H264" s="52" t="s">
        <v>1139</v>
      </c>
      <c r="I264" s="39" t="s">
        <v>1152</v>
      </c>
      <c r="J264" s="30">
        <v>61198164000160</v>
      </c>
      <c r="L264" s="14"/>
      <c r="M264" t="s">
        <v>1120</v>
      </c>
      <c r="N264" t="str">
        <f t="shared" si="26"/>
        <v>http://www.mpce.mp.br/wp-content/uploads/2022/09/2022NE01600.pdf</v>
      </c>
      <c r="R264" s="44" t="str">
        <f t="shared" si="29"/>
        <v>http://www8.mpce.mp.br/Dispensa/5175/20193.pdf</v>
      </c>
      <c r="S264" s="44" t="str">
        <f t="shared" si="28"/>
        <v>5175/2019-3</v>
      </c>
    </row>
    <row r="265" spans="1:19" ht="114" x14ac:dyDescent="0.25">
      <c r="A265" s="46" t="s">
        <v>20</v>
      </c>
      <c r="B265" s="15" t="s">
        <v>475</v>
      </c>
      <c r="C265" s="58" t="str">
        <f>HYPERLINK("http://www8.mpce.mp.br/Inexigibilidade/092022000243032.pdf","09.2022.00024303-2")</f>
        <v>09.2022.00024303-2</v>
      </c>
      <c r="D265" s="24">
        <v>44798</v>
      </c>
      <c r="E265" s="49" t="s">
        <v>1169</v>
      </c>
      <c r="F265" s="4" t="s">
        <v>463</v>
      </c>
      <c r="G265" s="7" t="str">
        <f t="shared" si="27"/>
        <v>2022NE01624</v>
      </c>
      <c r="H265" s="52" t="s">
        <v>1140</v>
      </c>
      <c r="I265" s="39" t="s">
        <v>1153</v>
      </c>
      <c r="J265" s="30">
        <v>36003671000153</v>
      </c>
      <c r="L265" s="14"/>
      <c r="M265" t="s">
        <v>1121</v>
      </c>
      <c r="N265" t="str">
        <f t="shared" si="26"/>
        <v>http://www.mpce.mp.br/wp-content/uploads/2022/09/2022NE01624.pdf</v>
      </c>
      <c r="R265" s="44" t="str">
        <f t="shared" si="29"/>
        <v>http://www8.mpce.mp.br/Inexigibilidade/092022000243032.pdf</v>
      </c>
      <c r="S265" s="44" t="str">
        <f t="shared" si="28"/>
        <v>09.2022.00024303-2</v>
      </c>
    </row>
    <row r="266" spans="1:19" ht="71.25" x14ac:dyDescent="0.25">
      <c r="A266" s="34" t="s">
        <v>22</v>
      </c>
      <c r="B266" s="4" t="s">
        <v>1158</v>
      </c>
      <c r="C266" s="58" t="str">
        <f>HYPERLINK("http://www8.mpce.mp.br/Dispensa/092022000294100.pdf","09.2022.00029410-0")</f>
        <v>09.2022.00029410-0</v>
      </c>
      <c r="D266" s="24">
        <v>44796</v>
      </c>
      <c r="E266" s="49" t="s">
        <v>1170</v>
      </c>
      <c r="F266" s="4" t="s">
        <v>1172</v>
      </c>
      <c r="G266" s="7" t="str">
        <f t="shared" si="27"/>
        <v>2022NE01625</v>
      </c>
      <c r="H266" s="52" t="s">
        <v>1141</v>
      </c>
      <c r="I266" s="39" t="s">
        <v>1154</v>
      </c>
      <c r="J266" s="30">
        <v>38612325000106</v>
      </c>
      <c r="L266" s="14"/>
      <c r="M266" t="s">
        <v>1122</v>
      </c>
      <c r="N266" t="str">
        <f t="shared" si="26"/>
        <v>http://www.mpce.mp.br/wp-content/uploads/2022/09/2022NE01625.pdf</v>
      </c>
      <c r="R266" s="44" t="str">
        <f t="shared" si="29"/>
        <v>http://www8.mpce.mp.br/Dispensa/092022000294100.pdf</v>
      </c>
      <c r="S266" s="44" t="str">
        <f t="shared" si="28"/>
        <v>09.2022.00029410-0</v>
      </c>
    </row>
    <row r="267" spans="1:19" ht="71.25" x14ac:dyDescent="0.25">
      <c r="A267" s="34" t="s">
        <v>22</v>
      </c>
      <c r="B267" s="11" t="s">
        <v>140</v>
      </c>
      <c r="C267" s="58" t="str">
        <f>HYPERLINK("http://www8.mpce.mp.br/Dispensa/092022000283979.pdf","09.2022.00028397-9")</f>
        <v>09.2022.00028397-9</v>
      </c>
      <c r="D267" s="24">
        <v>44798</v>
      </c>
      <c r="E267" s="49" t="s">
        <v>1171</v>
      </c>
      <c r="F267" s="4" t="s">
        <v>145</v>
      </c>
      <c r="G267" s="7" t="str">
        <f t="shared" si="27"/>
        <v>2022NE01635</v>
      </c>
      <c r="H267" s="52" t="s">
        <v>751</v>
      </c>
      <c r="I267" s="39" t="s">
        <v>1155</v>
      </c>
      <c r="J267" s="30">
        <v>31905131000141</v>
      </c>
      <c r="L267" s="14"/>
      <c r="M267" t="s">
        <v>1123</v>
      </c>
      <c r="N267" t="str">
        <f t="shared" si="26"/>
        <v>http://www.mpce.mp.br/wp-content/uploads/2022/09/2022NE01635.pdf</v>
      </c>
      <c r="R267" s="44" t="str">
        <f t="shared" si="29"/>
        <v>http://www8.mpce.mp.br/Dispensa/092022000283979.pdf</v>
      </c>
      <c r="S267" s="44" t="str">
        <f t="shared" si="28"/>
        <v>09.2022.00028397-9</v>
      </c>
    </row>
    <row r="268" spans="1:19" ht="99.75" x14ac:dyDescent="0.25">
      <c r="A268" s="34" t="s">
        <v>22</v>
      </c>
      <c r="B268" s="11" t="s">
        <v>462</v>
      </c>
      <c r="C268" s="58" t="str">
        <f>HYPERLINK("http://www8.mpce.mp.br/Dispensa/092022000024796.pdf","09.2022.00002479-6")</f>
        <v>09.2022.00002479-6</v>
      </c>
      <c r="D268" s="24">
        <v>44802</v>
      </c>
      <c r="E268" s="51" t="s">
        <v>1130</v>
      </c>
      <c r="F268" s="4" t="s">
        <v>474</v>
      </c>
      <c r="G268" s="7" t="str">
        <f t="shared" si="27"/>
        <v>2022NE01666</v>
      </c>
      <c r="H268" s="52" t="s">
        <v>1142</v>
      </c>
      <c r="I268" s="39" t="s">
        <v>1156</v>
      </c>
      <c r="J268" s="30">
        <v>61600839000155</v>
      </c>
      <c r="L268" s="14"/>
      <c r="M268" t="s">
        <v>1124</v>
      </c>
      <c r="N268" t="str">
        <f t="shared" si="26"/>
        <v>http://www.mpce.mp.br/wp-content/uploads/2022/09/2022NE01666.pdf</v>
      </c>
      <c r="R268" s="44" t="str">
        <f t="shared" si="29"/>
        <v>http://www8.mpce.mp.br/Dispensa/092022000024796.pdf</v>
      </c>
      <c r="S268" s="44" t="str">
        <f t="shared" si="28"/>
        <v>09.2022.00002479-6</v>
      </c>
    </row>
    <row r="269" spans="1:19" ht="51" x14ac:dyDescent="0.25">
      <c r="A269" s="3" t="s">
        <v>20</v>
      </c>
      <c r="B269" s="15" t="s">
        <v>475</v>
      </c>
      <c r="C269" s="58" t="str">
        <f>HYPERLINK("http://www8.mpce.mp.br/Inexigibilidade/092022000243032.pdf","09.2022.00024303-2")</f>
        <v>09.2022.00024303-2</v>
      </c>
      <c r="D269" s="24">
        <v>44798</v>
      </c>
      <c r="E269" s="39" t="s">
        <v>1263</v>
      </c>
      <c r="F269" s="4" t="s">
        <v>463</v>
      </c>
      <c r="G269" s="7" t="str">
        <f t="shared" si="27"/>
        <v>2022NE001673</v>
      </c>
      <c r="H269" s="52" t="s">
        <v>1242</v>
      </c>
      <c r="I269" s="39" t="s">
        <v>1234</v>
      </c>
      <c r="J269" s="30">
        <v>1524509000104</v>
      </c>
      <c r="L269" s="14"/>
      <c r="M269" t="s">
        <v>1173</v>
      </c>
      <c r="N269" t="str">
        <f t="shared" si="26"/>
        <v>http://www.mpce.mp.br/wp-content/uploads/2022/09/2022NE001673.pdf</v>
      </c>
    </row>
    <row r="270" spans="1:19" ht="76.5" x14ac:dyDescent="0.25">
      <c r="A270" s="3" t="s">
        <v>20</v>
      </c>
      <c r="B270" s="15" t="s">
        <v>1268</v>
      </c>
      <c r="C270" s="58" t="str">
        <f>HYPERLINK("http://www8.mpce.mp.br/Inexigibilidade/092022000224268.pdf","09.2022.00022426-8")</f>
        <v>09.2022.00022426-8</v>
      </c>
      <c r="D270" s="24">
        <v>44809</v>
      </c>
      <c r="E270" s="39" t="s">
        <v>1163</v>
      </c>
      <c r="F270" s="4" t="s">
        <v>1267</v>
      </c>
      <c r="G270" s="7" t="str">
        <f t="shared" si="27"/>
        <v>2022NE001690</v>
      </c>
      <c r="H270" s="52" t="s">
        <v>1243</v>
      </c>
      <c r="I270" s="39" t="s">
        <v>1149</v>
      </c>
      <c r="J270" s="30">
        <v>27686475000130</v>
      </c>
      <c r="L270" s="14"/>
      <c r="M270" t="s">
        <v>1174</v>
      </c>
      <c r="N270" t="str">
        <f>"http://www.mpce.mp.br/wp-content/uploads/2022/10/"&amp;M270&amp;".pdf"</f>
        <v>http://www.mpce.mp.br/wp-content/uploads/2022/10/2022NE001690.pdf</v>
      </c>
    </row>
    <row r="271" spans="1:19" ht="89.25" x14ac:dyDescent="0.25">
      <c r="A271" s="3" t="s">
        <v>20</v>
      </c>
      <c r="B271" s="15" t="s">
        <v>1268</v>
      </c>
      <c r="C271" s="58" t="str">
        <f>HYPERLINK("http://www8.mpce.mp.br/Inexigibilidade/092022000224268.pdf","09.2022.00022426-8")</f>
        <v>09.2022.00022426-8</v>
      </c>
      <c r="D271" s="24">
        <v>44809</v>
      </c>
      <c r="E271" s="39" t="s">
        <v>1264</v>
      </c>
      <c r="F271" s="4" t="s">
        <v>1267</v>
      </c>
      <c r="G271" s="7" t="str">
        <f t="shared" si="27"/>
        <v>2022NE001693</v>
      </c>
      <c r="H271" s="52" t="s">
        <v>1243</v>
      </c>
      <c r="I271" s="39" t="s">
        <v>1149</v>
      </c>
      <c r="J271" s="30">
        <v>27686475000130</v>
      </c>
      <c r="L271" s="14"/>
      <c r="M271" t="s">
        <v>1175</v>
      </c>
      <c r="N271" t="str">
        <f t="shared" ref="N271:N309" si="30">"http://www.mpce.mp.br/wp-content/uploads/2022/10/"&amp;M271&amp;".pdf"</f>
        <v>http://www.mpce.mp.br/wp-content/uploads/2022/10/2022NE001693.pdf</v>
      </c>
    </row>
    <row r="272" spans="1:19" ht="76.5" x14ac:dyDescent="0.25">
      <c r="A272" s="3" t="s">
        <v>20</v>
      </c>
      <c r="B272" s="15" t="s">
        <v>475</v>
      </c>
      <c r="C272" s="58" t="str">
        <f>HYPERLINK("http://www8.mpce.mp.br/Inexigibilidade/092022000138876.pdf","09.2022.00013887-6")</f>
        <v>09.2022.00013887-6</v>
      </c>
      <c r="D272" s="24">
        <v>44809</v>
      </c>
      <c r="E272" s="39" t="s">
        <v>1265</v>
      </c>
      <c r="F272" s="4" t="s">
        <v>463</v>
      </c>
      <c r="G272" s="7" t="str">
        <f t="shared" si="27"/>
        <v>2022NE001694</v>
      </c>
      <c r="H272" s="52" t="s">
        <v>1244</v>
      </c>
      <c r="I272" s="39" t="s">
        <v>1235</v>
      </c>
      <c r="J272" s="30">
        <v>19268267000192</v>
      </c>
      <c r="L272" s="14"/>
      <c r="M272" t="s">
        <v>1176</v>
      </c>
      <c r="N272" t="str">
        <f t="shared" si="30"/>
        <v>http://www.mpce.mp.br/wp-content/uploads/2022/10/2022NE001694.pdf</v>
      </c>
    </row>
    <row r="273" spans="1:21" ht="63.75" x14ac:dyDescent="0.25">
      <c r="A273" s="3" t="s">
        <v>22</v>
      </c>
      <c r="B273" s="11" t="s">
        <v>140</v>
      </c>
      <c r="C273" s="58" t="str">
        <f>HYPERLINK("http://www8.mpce.mp.br/Dispensa/092022000312680.pdf","09.2022.00031268-0")</f>
        <v>09.2022.00031268-0</v>
      </c>
      <c r="D273" s="24">
        <v>44809</v>
      </c>
      <c r="E273" s="39" t="s">
        <v>1214</v>
      </c>
      <c r="F273" s="4" t="s">
        <v>1172</v>
      </c>
      <c r="G273" s="7" t="str">
        <f t="shared" si="27"/>
        <v>2022NE001695</v>
      </c>
      <c r="H273" s="52" t="s">
        <v>1245</v>
      </c>
      <c r="I273" s="39" t="s">
        <v>1236</v>
      </c>
      <c r="J273" s="30">
        <v>7533441000106</v>
      </c>
      <c r="L273" s="14"/>
      <c r="M273" t="s">
        <v>1177</v>
      </c>
      <c r="N273" t="str">
        <f t="shared" si="30"/>
        <v>http://www.mpce.mp.br/wp-content/uploads/2022/10/2022NE001695.pdf</v>
      </c>
    </row>
    <row r="274" spans="1:21" ht="63.75" x14ac:dyDescent="0.25">
      <c r="A274" s="3" t="s">
        <v>20</v>
      </c>
      <c r="B274" s="15" t="s">
        <v>475</v>
      </c>
      <c r="C274" s="58" t="str">
        <f>HYPERLINK("http://www8.mpce.mp.br/Inexigibilidade/092022000230848.pdf","09.2022.00023084-8")</f>
        <v>09.2022.00023084-8</v>
      </c>
      <c r="D274" s="24">
        <v>44810</v>
      </c>
      <c r="E274" s="39" t="s">
        <v>1266</v>
      </c>
      <c r="F274" s="4" t="s">
        <v>463</v>
      </c>
      <c r="G274" s="7" t="str">
        <f t="shared" si="27"/>
        <v>2022NE001699</v>
      </c>
      <c r="H274" s="52" t="s">
        <v>1246</v>
      </c>
      <c r="I274" s="39" t="s">
        <v>1237</v>
      </c>
      <c r="J274" s="30">
        <v>12622988000100</v>
      </c>
      <c r="L274" s="14"/>
      <c r="M274" t="s">
        <v>1178</v>
      </c>
      <c r="N274" t="str">
        <f t="shared" si="30"/>
        <v>http://www.mpce.mp.br/wp-content/uploads/2022/10/2022NE001699.pdf</v>
      </c>
    </row>
    <row r="275" spans="1:21" ht="38.25" x14ac:dyDescent="0.25">
      <c r="A275" s="3" t="s">
        <v>22</v>
      </c>
      <c r="B275" s="4" t="s">
        <v>462</v>
      </c>
      <c r="C275" s="41" t="str">
        <f>HYPERLINK("http://www.mpce.mp.br/wp-content/uploads/2022/08/Contrato-026-2020.pdf","38416/2018-4")</f>
        <v>38416/2018-4</v>
      </c>
      <c r="D275" s="24">
        <v>44812</v>
      </c>
      <c r="E275" s="39" t="s">
        <v>1269</v>
      </c>
      <c r="F275" s="4" t="s">
        <v>463</v>
      </c>
      <c r="G275" s="7" t="str">
        <f t="shared" si="27"/>
        <v>2022NE001706</v>
      </c>
      <c r="H275" s="52" t="s">
        <v>1247</v>
      </c>
      <c r="I275" s="39" t="s">
        <v>227</v>
      </c>
      <c r="J275" s="30">
        <v>7373434000186</v>
      </c>
      <c r="L275" s="14"/>
      <c r="M275" t="s">
        <v>1179</v>
      </c>
      <c r="N275" t="str">
        <f t="shared" si="30"/>
        <v>http://www.mpce.mp.br/wp-content/uploads/2022/10/2022NE001706.pdf</v>
      </c>
    </row>
    <row r="276" spans="1:21" ht="51" x14ac:dyDescent="0.25">
      <c r="A276" s="3" t="s">
        <v>22</v>
      </c>
      <c r="B276" s="4" t="s">
        <v>462</v>
      </c>
      <c r="C276" s="41" t="str">
        <f>HYPERLINK("http://www.mpce.mp.br/wp-content/uploads/2022/08/Contrato-026-2020.pdf","38416/2018-4")</f>
        <v>38416/2018-4</v>
      </c>
      <c r="D276" s="24">
        <v>44812</v>
      </c>
      <c r="E276" s="39" t="s">
        <v>1270</v>
      </c>
      <c r="F276" s="4" t="s">
        <v>463</v>
      </c>
      <c r="G276" s="7" t="str">
        <f t="shared" si="27"/>
        <v>2022NE001707</v>
      </c>
      <c r="H276" s="52" t="s">
        <v>1247</v>
      </c>
      <c r="I276" s="39" t="s">
        <v>227</v>
      </c>
      <c r="J276" s="30">
        <v>7373434000186</v>
      </c>
      <c r="L276" s="14"/>
      <c r="M276" t="s">
        <v>1180</v>
      </c>
      <c r="N276" t="str">
        <f t="shared" si="30"/>
        <v>http://www.mpce.mp.br/wp-content/uploads/2022/10/2022NE001707.pdf</v>
      </c>
    </row>
    <row r="277" spans="1:21" ht="51" x14ac:dyDescent="0.25">
      <c r="A277" s="3" t="s">
        <v>22</v>
      </c>
      <c r="B277" s="4" t="s">
        <v>23</v>
      </c>
      <c r="C277" s="41" t="str">
        <f t="shared" ref="C277" si="31">(HYPERLINK(T277,U277))</f>
        <v>09.2022.00002496-3</v>
      </c>
      <c r="D277" s="24">
        <v>44816</v>
      </c>
      <c r="E277" s="39" t="s">
        <v>1271</v>
      </c>
      <c r="F277" s="4" t="s">
        <v>466</v>
      </c>
      <c r="G277" s="7" t="str">
        <f t="shared" si="27"/>
        <v>2022NE001730</v>
      </c>
      <c r="H277" s="52" t="s">
        <v>1248</v>
      </c>
      <c r="I277" s="39" t="s">
        <v>239</v>
      </c>
      <c r="J277" s="30">
        <v>18191228000171</v>
      </c>
      <c r="L277" s="14"/>
      <c r="M277" t="s">
        <v>1181</v>
      </c>
      <c r="N277" t="str">
        <f t="shared" si="30"/>
        <v>http://www.mpce.mp.br/wp-content/uploads/2022/10/2022NE001730.pdf</v>
      </c>
      <c r="R277" s="44" t="str">
        <f t="shared" ref="R277" si="32">"http://www8.mpce.mp.br/"&amp;PROPER(A277)&amp;"/"&amp;SUBSTITUTE(SUBSTITUTE(C277,".",""),"-","")&amp;".pdf"</f>
        <v>http://www8.mpce.mp.br/Dispensa/092022000024963.pdf</v>
      </c>
      <c r="S277" s="44" t="str">
        <f t="shared" ref="S277" si="33">HYPERLINK(R277,C277)</f>
        <v>09.2022.00002496-3</v>
      </c>
      <c r="T277" t="s">
        <v>1027</v>
      </c>
      <c r="U277" t="s">
        <v>465</v>
      </c>
    </row>
    <row r="278" spans="1:21" ht="63.75" x14ac:dyDescent="0.25">
      <c r="A278" s="3" t="s">
        <v>20</v>
      </c>
      <c r="B278" s="15" t="s">
        <v>475</v>
      </c>
      <c r="C278" s="58" t="str">
        <f>HYPERLINK("http://www8.mpce.mp.br/Inexigibilidade/09202021000245023.pdf","09.2021.00024502-3")</f>
        <v>09.2021.00024502-3</v>
      </c>
      <c r="D278" s="24">
        <v>44816</v>
      </c>
      <c r="E278" s="53" t="s">
        <v>1215</v>
      </c>
      <c r="F278" s="4" t="s">
        <v>463</v>
      </c>
      <c r="G278" s="7" t="str">
        <f t="shared" si="27"/>
        <v>2022NE001731</v>
      </c>
      <c r="H278" s="52" t="s">
        <v>1249</v>
      </c>
      <c r="I278" s="39" t="s">
        <v>227</v>
      </c>
      <c r="J278" s="30">
        <v>7373434000186</v>
      </c>
      <c r="L278" s="14"/>
      <c r="M278" t="s">
        <v>1182</v>
      </c>
      <c r="N278" t="str">
        <f t="shared" si="30"/>
        <v>http://www.mpce.mp.br/wp-content/uploads/2022/10/2022NE001731.pdf</v>
      </c>
    </row>
    <row r="279" spans="1:21" ht="63.75" x14ac:dyDescent="0.25">
      <c r="A279" s="3" t="s">
        <v>20</v>
      </c>
      <c r="B279" s="15" t="s">
        <v>475</v>
      </c>
      <c r="C279" s="58" t="str">
        <f>HYPERLINK("http://www8.mpce.mp.br/Inexigibilidade/09202021000245023.pdf","09.2021.00024502-3")</f>
        <v>09.2021.00024502-3</v>
      </c>
      <c r="D279" s="24">
        <v>44816</v>
      </c>
      <c r="E279" s="54" t="s">
        <v>1216</v>
      </c>
      <c r="F279" s="4" t="s">
        <v>463</v>
      </c>
      <c r="G279" s="7" t="str">
        <f t="shared" si="27"/>
        <v>2022NE001732</v>
      </c>
      <c r="H279" s="52" t="s">
        <v>1249</v>
      </c>
      <c r="I279" s="39" t="s">
        <v>227</v>
      </c>
      <c r="J279" s="30">
        <v>7373434000186</v>
      </c>
      <c r="L279" s="14"/>
      <c r="M279" t="s">
        <v>1183</v>
      </c>
      <c r="N279" t="str">
        <f t="shared" si="30"/>
        <v>http://www.mpce.mp.br/wp-content/uploads/2022/10/2022NE001732.pdf</v>
      </c>
    </row>
    <row r="280" spans="1:21" ht="42.75" x14ac:dyDescent="0.25">
      <c r="A280" s="3" t="s">
        <v>22</v>
      </c>
      <c r="B280" s="4" t="s">
        <v>462</v>
      </c>
      <c r="C280" s="41" t="str">
        <f>HYPERLINK("http://www.mpce.mp.br/wp-content/uploads/2022/08/Contrato-026-2020.pdf","38416/2018-4")</f>
        <v>38416/2018-4</v>
      </c>
      <c r="D280" s="24">
        <v>44816</v>
      </c>
      <c r="E280" s="48" t="s">
        <v>1217</v>
      </c>
      <c r="F280" s="4" t="s">
        <v>463</v>
      </c>
      <c r="G280" s="7" t="str">
        <f t="shared" si="27"/>
        <v>2022NE001735</v>
      </c>
      <c r="H280" s="52" t="s">
        <v>1247</v>
      </c>
      <c r="I280" s="39" t="s">
        <v>227</v>
      </c>
      <c r="J280" s="30">
        <v>7373434000186</v>
      </c>
      <c r="L280" s="14"/>
      <c r="M280" t="s">
        <v>1184</v>
      </c>
      <c r="N280" t="str">
        <f t="shared" si="30"/>
        <v>http://www.mpce.mp.br/wp-content/uploads/2022/10/2022NE001735.pdf</v>
      </c>
    </row>
    <row r="281" spans="1:21" ht="57" x14ac:dyDescent="0.25">
      <c r="A281" s="3" t="s">
        <v>22</v>
      </c>
      <c r="B281" s="4" t="s">
        <v>462</v>
      </c>
      <c r="C281" s="41" t="str">
        <f>HYPERLINK("http://www.mpce.mp.br/wp-content/uploads/2022/08/Contrato-026-2020.pdf","38416/2018-4")</f>
        <v>38416/2018-4</v>
      </c>
      <c r="D281" s="24">
        <v>44816</v>
      </c>
      <c r="E281" s="48" t="s">
        <v>1218</v>
      </c>
      <c r="F281" s="4" t="s">
        <v>463</v>
      </c>
      <c r="G281" s="7" t="str">
        <f t="shared" si="27"/>
        <v>2022NE001736</v>
      </c>
      <c r="H281" s="52" t="s">
        <v>1247</v>
      </c>
      <c r="I281" s="39" t="s">
        <v>227</v>
      </c>
      <c r="J281" s="30">
        <v>7373434000186</v>
      </c>
      <c r="L281" s="14"/>
      <c r="M281" t="s">
        <v>1185</v>
      </c>
      <c r="N281" t="str">
        <f t="shared" si="30"/>
        <v>http://www.mpce.mp.br/wp-content/uploads/2022/10/2022NE001736.pdf</v>
      </c>
    </row>
    <row r="282" spans="1:21" ht="114" x14ac:dyDescent="0.25">
      <c r="A282" s="3" t="s">
        <v>22</v>
      </c>
      <c r="B282" s="4" t="s">
        <v>23</v>
      </c>
      <c r="C282" s="41" t="str">
        <f>HYPERLINK("http://www.mpce.mp.br/wp-content/uploads/2022/08/Contrato-no-019-2014-CPL-PGJ-X-Eunice-Locacao-Imove-CAOPIJ.pdf","20602/2014-8")</f>
        <v>20602/2014-8</v>
      </c>
      <c r="D282" s="24">
        <v>44817</v>
      </c>
      <c r="E282" s="48" t="s">
        <v>1272</v>
      </c>
      <c r="F282" s="4" t="s">
        <v>145</v>
      </c>
      <c r="G282" s="7" t="str">
        <f t="shared" si="27"/>
        <v>2022NE001737</v>
      </c>
      <c r="H282" s="52" t="s">
        <v>1250</v>
      </c>
      <c r="I282" s="39" t="s">
        <v>250</v>
      </c>
      <c r="J282" s="30">
        <v>7340995000189</v>
      </c>
      <c r="L282" s="14"/>
      <c r="M282" t="s">
        <v>1186</v>
      </c>
      <c r="N282" t="str">
        <f t="shared" si="30"/>
        <v>http://www.mpce.mp.br/wp-content/uploads/2022/10/2022NE001737.pdf</v>
      </c>
    </row>
    <row r="283" spans="1:21" ht="128.25" x14ac:dyDescent="0.25">
      <c r="A283" s="3" t="s">
        <v>22</v>
      </c>
      <c r="B283" s="4" t="s">
        <v>23</v>
      </c>
      <c r="C283" s="41" t="str">
        <f>HYPERLINK("http://www.mpce.mp.br/wp-content/uploads/2022/08/CONTRATO-039-2019.pdf","12910/2019-4")</f>
        <v>12910/2019-4</v>
      </c>
      <c r="D283" s="24">
        <v>44817</v>
      </c>
      <c r="E283" s="48" t="s">
        <v>1273</v>
      </c>
      <c r="F283" s="4" t="s">
        <v>481</v>
      </c>
      <c r="G283" s="7" t="str">
        <f t="shared" si="27"/>
        <v>2022NE001739</v>
      </c>
      <c r="H283" s="52" t="s">
        <v>336</v>
      </c>
      <c r="I283" s="39" t="s">
        <v>240</v>
      </c>
      <c r="J283" s="30">
        <v>115681353</v>
      </c>
      <c r="L283" s="14"/>
      <c r="M283" t="s">
        <v>1187</v>
      </c>
      <c r="N283" t="str">
        <f t="shared" si="30"/>
        <v>http://www.mpce.mp.br/wp-content/uploads/2022/10/2022NE001739.pdf</v>
      </c>
    </row>
    <row r="284" spans="1:21" ht="114" x14ac:dyDescent="0.25">
      <c r="A284" s="3" t="s">
        <v>22</v>
      </c>
      <c r="B284" s="4" t="s">
        <v>23</v>
      </c>
      <c r="C284" s="41" t="str">
        <f>HYPERLINK("http://www.mpce.mp.br/wp-content/uploads/2022/08/Contrato-028-2015-PGJ-X-GALGANI-Locacao-de-Imovel-PROCAP.pdf","33570/2015-9")</f>
        <v>33570/2015-9</v>
      </c>
      <c r="D284" s="24">
        <v>44818</v>
      </c>
      <c r="E284" s="48" t="s">
        <v>1274</v>
      </c>
      <c r="F284" s="4" t="s">
        <v>479</v>
      </c>
      <c r="G284" s="7" t="str">
        <f t="shared" si="27"/>
        <v>2022NE001747</v>
      </c>
      <c r="H284" s="52" t="s">
        <v>1251</v>
      </c>
      <c r="I284" s="39" t="s">
        <v>242</v>
      </c>
      <c r="J284" s="30">
        <v>23017090353</v>
      </c>
      <c r="L284" s="14"/>
      <c r="M284" t="s">
        <v>1188</v>
      </c>
      <c r="N284" t="str">
        <f t="shared" si="30"/>
        <v>http://www.mpce.mp.br/wp-content/uploads/2022/10/2022NE001747.pdf</v>
      </c>
      <c r="T284" s="47"/>
    </row>
    <row r="285" spans="1:21" ht="51" x14ac:dyDescent="0.25">
      <c r="A285" s="3" t="s">
        <v>22</v>
      </c>
      <c r="B285" s="4" t="s">
        <v>1158</v>
      </c>
      <c r="C285" s="58" t="str">
        <f>HYPERLINK("http://www8.mpce.mp.br/Dispensa/092022000270030.pdf","09.2022.00027003-0")</f>
        <v>09.2022.00027003-0</v>
      </c>
      <c r="D285" s="24">
        <v>44818</v>
      </c>
      <c r="E285" s="39" t="s">
        <v>1275</v>
      </c>
      <c r="F285" s="4" t="s">
        <v>1285</v>
      </c>
      <c r="G285" s="7" t="str">
        <f t="shared" si="27"/>
        <v>2022NE001751</v>
      </c>
      <c r="H285" s="52" t="s">
        <v>1252</v>
      </c>
      <c r="I285" s="39" t="s">
        <v>1238</v>
      </c>
      <c r="J285" s="30">
        <v>21883166000173</v>
      </c>
      <c r="L285" s="14"/>
      <c r="M285" t="s">
        <v>1189</v>
      </c>
      <c r="N285" t="str">
        <f t="shared" si="30"/>
        <v>http://www.mpce.mp.br/wp-content/uploads/2022/10/2022NE001751.pdf</v>
      </c>
    </row>
    <row r="286" spans="1:21" ht="71.25" x14ac:dyDescent="0.25">
      <c r="A286" s="3" t="s">
        <v>20</v>
      </c>
      <c r="B286" s="15" t="s">
        <v>1286</v>
      </c>
      <c r="C286" s="41" t="str">
        <f>HYPERLINK("http://www.mpce.mp.br/wp-content/uploads/2022/08/Contrato-007-2019.pdf","48002/2017-0")</f>
        <v>48002/2017-0</v>
      </c>
      <c r="D286" s="24">
        <v>44823</v>
      </c>
      <c r="E286" s="48" t="s">
        <v>1276</v>
      </c>
      <c r="F286" s="4" t="s">
        <v>909</v>
      </c>
      <c r="G286" s="7" t="str">
        <f t="shared" si="27"/>
        <v>2022NE001770</v>
      </c>
      <c r="H286" s="52" t="s">
        <v>1253</v>
      </c>
      <c r="I286" s="39" t="s">
        <v>902</v>
      </c>
      <c r="J286" s="30">
        <v>7341423000114</v>
      </c>
      <c r="L286" s="14"/>
      <c r="M286" t="s">
        <v>1190</v>
      </c>
      <c r="N286" t="str">
        <f t="shared" si="30"/>
        <v>http://www.mpce.mp.br/wp-content/uploads/2022/10/2022NE001770.pdf</v>
      </c>
    </row>
    <row r="287" spans="1:21" ht="51" x14ac:dyDescent="0.25">
      <c r="A287" s="3" t="s">
        <v>20</v>
      </c>
      <c r="B287" s="15" t="s">
        <v>1286</v>
      </c>
      <c r="C287" s="41" t="str">
        <f>HYPERLINK("http://www.mpce.mp.br/wp-content/uploads/2022/08/Contrato-007-2019.pdf","48002/2017-0")</f>
        <v>48002/2017-0</v>
      </c>
      <c r="D287" s="24">
        <v>44823</v>
      </c>
      <c r="E287" s="48" t="s">
        <v>1277</v>
      </c>
      <c r="F287" s="4" t="s">
        <v>909</v>
      </c>
      <c r="G287" s="7" t="str">
        <f t="shared" si="27"/>
        <v>2022NE001771</v>
      </c>
      <c r="H287" s="52" t="s">
        <v>1254</v>
      </c>
      <c r="I287" s="39" t="s">
        <v>902</v>
      </c>
      <c r="J287" s="30">
        <v>7341423000114</v>
      </c>
      <c r="L287" s="14"/>
      <c r="M287" t="s">
        <v>1191</v>
      </c>
      <c r="N287" t="str">
        <f t="shared" si="30"/>
        <v>http://www.mpce.mp.br/wp-content/uploads/2022/10/2022NE001771.pdf</v>
      </c>
    </row>
    <row r="288" spans="1:21" ht="85.5" x14ac:dyDescent="0.25">
      <c r="A288" s="3" t="s">
        <v>22</v>
      </c>
      <c r="B288" s="4" t="s">
        <v>23</v>
      </c>
      <c r="C288" s="41" t="str">
        <f>HYPERLINK("http://www8.mpce.mp.br/Dispensa/092021000079244.pdf","09.2021.00007924-4")</f>
        <v>09.2021.00007924-4</v>
      </c>
      <c r="D288" s="24">
        <v>44823</v>
      </c>
      <c r="E288" s="48" t="s">
        <v>1278</v>
      </c>
      <c r="F288" s="4" t="s">
        <v>466</v>
      </c>
      <c r="G288" s="7" t="str">
        <f t="shared" si="27"/>
        <v>2022NE001773</v>
      </c>
      <c r="H288" s="52" t="s">
        <v>1255</v>
      </c>
      <c r="I288" s="39" t="s">
        <v>228</v>
      </c>
      <c r="J288" s="30">
        <v>22588967000179</v>
      </c>
      <c r="L288" s="14"/>
      <c r="M288" t="s">
        <v>1192</v>
      </c>
      <c r="N288" t="str">
        <f t="shared" si="30"/>
        <v>http://www.mpce.mp.br/wp-content/uploads/2022/10/2022NE001773.pdf</v>
      </c>
    </row>
    <row r="289" spans="1:21" ht="51" x14ac:dyDescent="0.25">
      <c r="A289" s="3" t="s">
        <v>20</v>
      </c>
      <c r="B289" s="15" t="s">
        <v>1286</v>
      </c>
      <c r="C289" s="41" t="str">
        <f>HYPERLINK("http://www.mpce.mp.br/wp-content/uploads/2022/08/Contrato-007-2019.pdf","48002/2017-0")</f>
        <v>48002/2017-0</v>
      </c>
      <c r="D289" s="24">
        <v>44826</v>
      </c>
      <c r="E289" s="39" t="s">
        <v>1279</v>
      </c>
      <c r="F289" s="4" t="s">
        <v>909</v>
      </c>
      <c r="G289" s="7" t="str">
        <f t="shared" si="27"/>
        <v>2022NE001795</v>
      </c>
      <c r="H289" s="52" t="s">
        <v>1256</v>
      </c>
      <c r="I289" s="39" t="s">
        <v>902</v>
      </c>
      <c r="J289" s="30">
        <v>7341423000114</v>
      </c>
      <c r="L289" s="14"/>
      <c r="M289" t="s">
        <v>1193</v>
      </c>
      <c r="N289" t="str">
        <f t="shared" si="30"/>
        <v>http://www.mpce.mp.br/wp-content/uploads/2022/10/2022NE001795.pdf</v>
      </c>
    </row>
    <row r="290" spans="1:21" ht="38.25" x14ac:dyDescent="0.25">
      <c r="A290" s="3" t="s">
        <v>20</v>
      </c>
      <c r="B290" s="15" t="s">
        <v>21</v>
      </c>
      <c r="C290" s="41" t="str">
        <f>HYPERLINK("http://www8.mpce.mp.br/Inexigibilidade/092022000229752.pdf","09.2022.00022975-2")</f>
        <v>09.2022.00022975-2</v>
      </c>
      <c r="D290" s="24">
        <v>44827</v>
      </c>
      <c r="E290" s="39" t="s">
        <v>1219</v>
      </c>
      <c r="F290" s="4" t="s">
        <v>128</v>
      </c>
      <c r="G290" s="7" t="str">
        <f t="shared" si="27"/>
        <v>2022NE001812</v>
      </c>
      <c r="H290" s="52" t="s">
        <v>1257</v>
      </c>
      <c r="I290" s="39" t="s">
        <v>1239</v>
      </c>
      <c r="J290" s="30">
        <v>45898856000164</v>
      </c>
      <c r="L290" s="14"/>
      <c r="M290" t="s">
        <v>1194</v>
      </c>
      <c r="N290" t="str">
        <f t="shared" si="30"/>
        <v>http://www.mpce.mp.br/wp-content/uploads/2022/10/2022NE001812.pdf</v>
      </c>
      <c r="R290" s="44" t="str">
        <f t="shared" ref="R290:R309" si="34">"http://www8.mpce.mp.br/"&amp;PROPER(A290)&amp;"/"&amp;SUBSTITUTE(SUBSTITUTE(C290,".",""),"-","")&amp;".pdf"</f>
        <v>http://www8.mpce.mp.br/Inexigibilidade/092022000229752.pdf</v>
      </c>
      <c r="S290" s="44" t="str">
        <f t="shared" ref="S290:S309" si="35">HYPERLINK(R290,C290)</f>
        <v>09.2022.00022975-2</v>
      </c>
      <c r="T290" t="s">
        <v>1067</v>
      </c>
      <c r="U290" t="s">
        <v>1068</v>
      </c>
    </row>
    <row r="291" spans="1:21" ht="89.25" x14ac:dyDescent="0.25">
      <c r="A291" s="3" t="s">
        <v>22</v>
      </c>
      <c r="B291" s="4" t="s">
        <v>1158</v>
      </c>
      <c r="C291" s="41" t="str">
        <f>HYPERLINK("http://www8.mpce.mp.br/Dispensa/092022000222704.pdf","09.2022.00022270-4")</f>
        <v>09.2022.00022270-4</v>
      </c>
      <c r="D291" s="24">
        <v>44830</v>
      </c>
      <c r="E291" s="39" t="s">
        <v>1280</v>
      </c>
      <c r="F291" s="4" t="s">
        <v>911</v>
      </c>
      <c r="G291" s="7" t="str">
        <f t="shared" si="27"/>
        <v>2022NE001814</v>
      </c>
      <c r="H291" s="52" t="s">
        <v>1258</v>
      </c>
      <c r="I291" s="39" t="s">
        <v>1240</v>
      </c>
      <c r="J291" s="30">
        <v>8289383000171</v>
      </c>
      <c r="L291" s="14"/>
      <c r="M291" t="s">
        <v>1195</v>
      </c>
      <c r="N291" t="str">
        <f t="shared" si="30"/>
        <v>http://www.mpce.mp.br/wp-content/uploads/2022/10/2022NE001814.pdf</v>
      </c>
      <c r="R291" s="44" t="str">
        <f t="shared" si="34"/>
        <v>http://www8.mpce.mp.br/Dispensa/092022000222704.pdf</v>
      </c>
      <c r="S291" s="44" t="str">
        <f t="shared" si="35"/>
        <v>09.2022.00022270-4</v>
      </c>
      <c r="T291" t="s">
        <v>1305</v>
      </c>
      <c r="U291" t="s">
        <v>1287</v>
      </c>
    </row>
    <row r="292" spans="1:21" ht="89.25" x14ac:dyDescent="0.25">
      <c r="A292" s="3" t="s">
        <v>20</v>
      </c>
      <c r="B292" s="15" t="s">
        <v>475</v>
      </c>
      <c r="C292" s="41" t="str">
        <f>HYPERLINK("http://www8.mpce.mp.br/Inexigibilidade/092022000230804.pdf","09.2022.00023080-4")</f>
        <v>09.2022.00023080-4</v>
      </c>
      <c r="D292" s="24">
        <v>44831</v>
      </c>
      <c r="E292" s="39" t="s">
        <v>1281</v>
      </c>
      <c r="F292" s="4" t="s">
        <v>463</v>
      </c>
      <c r="G292" s="7" t="str">
        <f t="shared" si="27"/>
        <v>2022NE001836</v>
      </c>
      <c r="H292" s="52" t="s">
        <v>894</v>
      </c>
      <c r="I292" s="39" t="s">
        <v>1241</v>
      </c>
      <c r="J292" s="30">
        <v>13332769000159</v>
      </c>
      <c r="L292" s="14"/>
      <c r="M292" t="s">
        <v>1196</v>
      </c>
      <c r="N292" t="str">
        <f t="shared" si="30"/>
        <v>http://www.mpce.mp.br/wp-content/uploads/2022/10/2022NE001836.pdf</v>
      </c>
      <c r="R292" s="44" t="str">
        <f t="shared" si="34"/>
        <v>http://www8.mpce.mp.br/Inexigibilidade/092022000230804.pdf</v>
      </c>
      <c r="S292" s="44" t="str">
        <f t="shared" si="35"/>
        <v>09.2022.00023080-4</v>
      </c>
      <c r="T292" t="s">
        <v>1306</v>
      </c>
      <c r="U292" t="s">
        <v>1288</v>
      </c>
    </row>
    <row r="293" spans="1:21" ht="76.5" x14ac:dyDescent="0.25">
      <c r="A293" s="3" t="s">
        <v>20</v>
      </c>
      <c r="B293" s="15" t="s">
        <v>1289</v>
      </c>
      <c r="C293" s="41" t="str">
        <f>HYPERLINK("http://www8.mpce.mp.br/Inexigibilidade/092022000345023.pdf","09.2022.00034502-3")</f>
        <v>09.2022.00034502-3</v>
      </c>
      <c r="D293" s="24">
        <v>44832</v>
      </c>
      <c r="E293" s="39" t="s">
        <v>1282</v>
      </c>
      <c r="F293" s="4" t="s">
        <v>463</v>
      </c>
      <c r="G293" s="7" t="str">
        <f t="shared" si="27"/>
        <v>2022NE001841</v>
      </c>
      <c r="H293" s="52" t="s">
        <v>1259</v>
      </c>
      <c r="I293" s="39" t="s">
        <v>227</v>
      </c>
      <c r="J293" s="30">
        <v>7373434000186</v>
      </c>
      <c r="L293" s="14"/>
      <c r="M293" t="s">
        <v>1197</v>
      </c>
      <c r="N293" t="str">
        <f t="shared" si="30"/>
        <v>http://www.mpce.mp.br/wp-content/uploads/2022/10/2022NE001841.pdf</v>
      </c>
      <c r="R293" s="44" t="str">
        <f t="shared" si="34"/>
        <v>http://www8.mpce.mp.br/Inexigibilidade/092022000345023.pdf</v>
      </c>
      <c r="S293" s="44" t="str">
        <f t="shared" si="35"/>
        <v>09.2022.00034502-3</v>
      </c>
      <c r="T293" t="s">
        <v>1307</v>
      </c>
      <c r="U293" t="s">
        <v>1291</v>
      </c>
    </row>
    <row r="294" spans="1:21" ht="76.5" x14ac:dyDescent="0.25">
      <c r="A294" s="3" t="s">
        <v>20</v>
      </c>
      <c r="B294" s="15" t="s">
        <v>1290</v>
      </c>
      <c r="C294" s="41" t="str">
        <f>HYPERLINK("http://www8.mpce.mp.br/Inexigibilidade/092022000345023.pdf","09.2022.00034502-3")</f>
        <v>09.2022.00034502-3</v>
      </c>
      <c r="D294" s="24">
        <v>44832</v>
      </c>
      <c r="E294" s="39" t="s">
        <v>1283</v>
      </c>
      <c r="F294" s="4" t="s">
        <v>463</v>
      </c>
      <c r="G294" s="7" t="str">
        <f t="shared" si="27"/>
        <v>2022NE001842</v>
      </c>
      <c r="H294" s="52" t="s">
        <v>1259</v>
      </c>
      <c r="I294" s="39" t="s">
        <v>227</v>
      </c>
      <c r="J294" s="30">
        <v>7373434000186</v>
      </c>
      <c r="L294" s="14"/>
      <c r="M294" t="s">
        <v>1198</v>
      </c>
      <c r="N294" t="str">
        <f t="shared" si="30"/>
        <v>http://www.mpce.mp.br/wp-content/uploads/2022/10/2022NE001842.pdf</v>
      </c>
      <c r="R294" s="44" t="str">
        <f t="shared" si="34"/>
        <v>http://www8.mpce.mp.br/Inexigibilidade/092022000345023.pdf</v>
      </c>
      <c r="S294" s="44" t="str">
        <f t="shared" si="35"/>
        <v>09.2022.00034502-3</v>
      </c>
      <c r="T294" t="s">
        <v>1307</v>
      </c>
      <c r="U294" t="s">
        <v>1291</v>
      </c>
    </row>
    <row r="295" spans="1:21" ht="51" x14ac:dyDescent="0.25">
      <c r="A295" s="3" t="s">
        <v>20</v>
      </c>
      <c r="B295" s="15" t="s">
        <v>21</v>
      </c>
      <c r="C295" s="41" t="str">
        <f>HYPERLINK("http://www8.mpce.mp.br/Inexigibilidade/092022000232979.pdf","09.2022.00023297-9")</f>
        <v>09.2022.00023297-9</v>
      </c>
      <c r="D295" s="24">
        <v>44833</v>
      </c>
      <c r="E295" s="39" t="s">
        <v>1284</v>
      </c>
      <c r="F295" s="4" t="s">
        <v>128</v>
      </c>
      <c r="G295" s="7" t="str">
        <f t="shared" si="27"/>
        <v>2022NE001868</v>
      </c>
      <c r="H295" s="52" t="s">
        <v>1260</v>
      </c>
      <c r="I295" s="39" t="s">
        <v>711</v>
      </c>
      <c r="J295" s="30">
        <v>7040108000157</v>
      </c>
      <c r="L295" s="14"/>
      <c r="M295" t="s">
        <v>1199</v>
      </c>
      <c r="N295" t="str">
        <f t="shared" si="30"/>
        <v>http://www.mpce.mp.br/wp-content/uploads/2022/10/2022NE001868.pdf</v>
      </c>
      <c r="R295" s="44" t="str">
        <f t="shared" si="34"/>
        <v>http://www8.mpce.mp.br/Inexigibilidade/092022000232979.pdf</v>
      </c>
      <c r="S295" s="44" t="str">
        <f t="shared" si="35"/>
        <v>09.2022.00023297-9</v>
      </c>
      <c r="T295" t="s">
        <v>1085</v>
      </c>
      <c r="U295" t="s">
        <v>1086</v>
      </c>
    </row>
    <row r="296" spans="1:21" ht="25.5" x14ac:dyDescent="0.25">
      <c r="A296" s="3" t="s">
        <v>20</v>
      </c>
      <c r="B296" s="15" t="s">
        <v>21</v>
      </c>
      <c r="C296" s="41" t="str">
        <f>HYPERLINK("http://www8.mpce.mp.br/Inexigibilidade/092022000230092.pdf","09.2022.00023009-2")</f>
        <v>09.2022.00023009-2</v>
      </c>
      <c r="D296" s="24">
        <v>44833</v>
      </c>
      <c r="E296" s="39" t="s">
        <v>1220</v>
      </c>
      <c r="F296" s="4" t="s">
        <v>128</v>
      </c>
      <c r="G296" s="7" t="str">
        <f t="shared" si="27"/>
        <v>2022NE001880</v>
      </c>
      <c r="H296" s="52" t="s">
        <v>1261</v>
      </c>
      <c r="I296" s="39" t="s">
        <v>726</v>
      </c>
      <c r="J296" s="30">
        <v>5537196000171</v>
      </c>
      <c r="L296" s="14"/>
      <c r="M296" t="s">
        <v>1200</v>
      </c>
      <c r="N296" t="str">
        <f t="shared" si="30"/>
        <v>http://www.mpce.mp.br/wp-content/uploads/2022/10/2022NE001880.pdf</v>
      </c>
      <c r="R296" s="44" t="str">
        <f t="shared" si="34"/>
        <v>http://www8.mpce.mp.br/Inexigibilidade/092022000230092.pdf</v>
      </c>
      <c r="S296" s="44" t="str">
        <f t="shared" si="35"/>
        <v>09.2022.00023009-2</v>
      </c>
      <c r="T296" t="s">
        <v>1079</v>
      </c>
      <c r="U296" t="s">
        <v>1080</v>
      </c>
    </row>
    <row r="297" spans="1:21" ht="38.25" x14ac:dyDescent="0.25">
      <c r="A297" s="3" t="s">
        <v>20</v>
      </c>
      <c r="B297" s="15" t="s">
        <v>21</v>
      </c>
      <c r="C297" s="41" t="str">
        <f>HYPERLINK("http://www8.mpce.mp.br/Inexigibilidade/092022000358266.pdf","09.2022.00035826-6")</f>
        <v>09.2022.00035826-6</v>
      </c>
      <c r="D297" s="24">
        <v>44834</v>
      </c>
      <c r="E297" s="39" t="s">
        <v>1221</v>
      </c>
      <c r="F297" s="4" t="s">
        <v>128</v>
      </c>
      <c r="G297" s="7" t="str">
        <f t="shared" si="27"/>
        <v>2022NE001906</v>
      </c>
      <c r="H297" s="52" t="s">
        <v>355</v>
      </c>
      <c r="I297" s="39" t="s">
        <v>254</v>
      </c>
      <c r="J297" s="30">
        <v>7040108000157</v>
      </c>
      <c r="L297" s="14"/>
      <c r="M297" t="s">
        <v>1201</v>
      </c>
      <c r="N297" t="str">
        <f t="shared" si="30"/>
        <v>http://www.mpce.mp.br/wp-content/uploads/2022/10/2022NE001906.pdf</v>
      </c>
      <c r="R297" s="44" t="str">
        <f t="shared" si="34"/>
        <v>http://www8.mpce.mp.br/Inexigibilidade/092022000358266.pdf</v>
      </c>
      <c r="S297" s="44" t="str">
        <f t="shared" si="35"/>
        <v>09.2022.00035826-6</v>
      </c>
      <c r="T297" t="s">
        <v>1308</v>
      </c>
      <c r="U297" t="s">
        <v>1292</v>
      </c>
    </row>
    <row r="298" spans="1:21" ht="38.25" x14ac:dyDescent="0.25">
      <c r="A298" s="3" t="s">
        <v>20</v>
      </c>
      <c r="B298" s="15" t="s">
        <v>21</v>
      </c>
      <c r="C298" s="41" t="str">
        <f>HYPERLINK("http://www8.mpce.mp.br/Inexigibilidade/092022000357556.pdf","09.2022.00035755-6")</f>
        <v>09.2022.00035755-6</v>
      </c>
      <c r="D298" s="24">
        <v>44834</v>
      </c>
      <c r="E298" s="39" t="s">
        <v>1222</v>
      </c>
      <c r="F298" s="4" t="s">
        <v>128</v>
      </c>
      <c r="G298" s="7" t="str">
        <f t="shared" si="27"/>
        <v>2022NE001907</v>
      </c>
      <c r="H298" s="52" t="s">
        <v>545</v>
      </c>
      <c r="I298" s="39" t="s">
        <v>88</v>
      </c>
      <c r="J298" s="30">
        <v>7620701000172</v>
      </c>
      <c r="L298" s="14"/>
      <c r="M298" t="s">
        <v>1202</v>
      </c>
      <c r="N298" t="str">
        <f t="shared" si="30"/>
        <v>http://www.mpce.mp.br/wp-content/uploads/2022/10/2022NE001907.pdf</v>
      </c>
      <c r="R298" s="44" t="str">
        <f t="shared" si="34"/>
        <v>http://www8.mpce.mp.br/Inexigibilidade/092022000357556.pdf</v>
      </c>
      <c r="S298" s="44" t="str">
        <f t="shared" si="35"/>
        <v>09.2022.00035755-6</v>
      </c>
      <c r="T298" t="s">
        <v>1309</v>
      </c>
      <c r="U298" t="s">
        <v>1293</v>
      </c>
    </row>
    <row r="299" spans="1:21" ht="38.25" x14ac:dyDescent="0.25">
      <c r="A299" s="3" t="s">
        <v>20</v>
      </c>
      <c r="B299" s="15" t="s">
        <v>21</v>
      </c>
      <c r="C299" s="41" t="str">
        <f>HYPERLINK("http://www8.mpce.mp.br/Inexigibilidade/092022000357601.pdf","09.2022.00035760-1")</f>
        <v>09.2022.00035760-1</v>
      </c>
      <c r="D299" s="24">
        <v>44834</v>
      </c>
      <c r="E299" s="39" t="s">
        <v>1223</v>
      </c>
      <c r="F299" s="4" t="s">
        <v>128</v>
      </c>
      <c r="G299" s="7" t="str">
        <f t="shared" si="27"/>
        <v>2022NE001908</v>
      </c>
      <c r="H299" s="52" t="s">
        <v>359</v>
      </c>
      <c r="I299" s="39" t="s">
        <v>60</v>
      </c>
      <c r="J299" s="30">
        <v>7113566000179</v>
      </c>
      <c r="L299" s="14"/>
      <c r="M299" t="s">
        <v>1203</v>
      </c>
      <c r="N299" t="str">
        <f t="shared" si="30"/>
        <v>http://www.mpce.mp.br/wp-content/uploads/2022/10/2022NE001908.pdf</v>
      </c>
      <c r="R299" s="44" t="str">
        <f t="shared" si="34"/>
        <v>http://www8.mpce.mp.br/Inexigibilidade/092022000357601.pdf</v>
      </c>
      <c r="S299" s="44" t="str">
        <f t="shared" si="35"/>
        <v>09.2022.00035760-1</v>
      </c>
      <c r="T299" t="s">
        <v>1310</v>
      </c>
      <c r="U299" t="s">
        <v>1294</v>
      </c>
    </row>
    <row r="300" spans="1:21" ht="38.25" x14ac:dyDescent="0.25">
      <c r="A300" s="3" t="s">
        <v>20</v>
      </c>
      <c r="B300" s="15" t="s">
        <v>21</v>
      </c>
      <c r="C300" s="41" t="str">
        <f>HYPERLINK("http://www8.mpce.mp.br/Inexigibilidade/092022000357689.pdf","09.2022.00035768-9")</f>
        <v>09.2022.00035768-9</v>
      </c>
      <c r="D300" s="24">
        <v>44834</v>
      </c>
      <c r="E300" s="39" t="s">
        <v>1224</v>
      </c>
      <c r="F300" s="4" t="s">
        <v>128</v>
      </c>
      <c r="G300" s="7" t="str">
        <f t="shared" si="27"/>
        <v>2022NE001909</v>
      </c>
      <c r="H300" s="52" t="s">
        <v>545</v>
      </c>
      <c r="I300" s="39" t="s">
        <v>563</v>
      </c>
      <c r="J300" s="30">
        <v>7172885000155</v>
      </c>
      <c r="L300" s="14"/>
      <c r="M300" t="s">
        <v>1204</v>
      </c>
      <c r="N300" t="str">
        <f t="shared" si="30"/>
        <v>http://www.mpce.mp.br/wp-content/uploads/2022/10/2022NE001909.pdf</v>
      </c>
      <c r="R300" s="44" t="str">
        <f t="shared" si="34"/>
        <v>http://www8.mpce.mp.br/Inexigibilidade/092022000357689.pdf</v>
      </c>
      <c r="S300" s="44" t="str">
        <f t="shared" si="35"/>
        <v>09.2022.00035768-9</v>
      </c>
      <c r="T300" t="s">
        <v>1311</v>
      </c>
      <c r="U300" t="s">
        <v>1295</v>
      </c>
    </row>
    <row r="301" spans="1:21" ht="38.25" x14ac:dyDescent="0.25">
      <c r="A301" s="3" t="s">
        <v>20</v>
      </c>
      <c r="B301" s="15" t="s">
        <v>21</v>
      </c>
      <c r="C301" s="41" t="str">
        <f>HYPERLINK("http://www8.mpce.mp.br/Inexigibilidade/092022000357723.pdf","09.2022.00035772-3")</f>
        <v>09.2022.00035772-3</v>
      </c>
      <c r="D301" s="24">
        <v>44834</v>
      </c>
      <c r="E301" s="39" t="s">
        <v>1225</v>
      </c>
      <c r="F301" s="4" t="s">
        <v>128</v>
      </c>
      <c r="G301" s="7" t="str">
        <f t="shared" si="27"/>
        <v>2022NE001910</v>
      </c>
      <c r="H301" s="52" t="s">
        <v>545</v>
      </c>
      <c r="I301" s="39" t="s">
        <v>50</v>
      </c>
      <c r="J301" s="30">
        <v>7476369000114</v>
      </c>
      <c r="L301" s="14"/>
      <c r="M301" t="s">
        <v>1205</v>
      </c>
      <c r="N301" t="str">
        <f t="shared" si="30"/>
        <v>http://www.mpce.mp.br/wp-content/uploads/2022/10/2022NE001910.pdf</v>
      </c>
      <c r="R301" s="44" t="str">
        <f t="shared" si="34"/>
        <v>http://www8.mpce.mp.br/Inexigibilidade/092022000357723.pdf</v>
      </c>
      <c r="S301" s="44" t="str">
        <f t="shared" si="35"/>
        <v>09.2022.00035772-3</v>
      </c>
      <c r="T301" t="s">
        <v>1312</v>
      </c>
      <c r="U301" t="s">
        <v>1296</v>
      </c>
    </row>
    <row r="302" spans="1:21" ht="38.25" x14ac:dyDescent="0.25">
      <c r="A302" s="3" t="s">
        <v>20</v>
      </c>
      <c r="B302" s="15" t="s">
        <v>21</v>
      </c>
      <c r="C302" s="41" t="str">
        <f>HYPERLINK("http://www8.mpce.mp.br/Inexigibilidade/092022000357767.pdf","09.2022.00035776-7")</f>
        <v>09.2022.00035776-7</v>
      </c>
      <c r="D302" s="24">
        <v>44834</v>
      </c>
      <c r="E302" s="39" t="s">
        <v>1226</v>
      </c>
      <c r="F302" s="4" t="s">
        <v>128</v>
      </c>
      <c r="G302" s="7" t="str">
        <f t="shared" si="27"/>
        <v>2022NE001911</v>
      </c>
      <c r="H302" s="52" t="s">
        <v>1262</v>
      </c>
      <c r="I302" s="39" t="s">
        <v>45</v>
      </c>
      <c r="J302" s="30">
        <v>5537196000171</v>
      </c>
      <c r="L302" s="14"/>
      <c r="M302" t="s">
        <v>1206</v>
      </c>
      <c r="N302" t="str">
        <f t="shared" si="30"/>
        <v>http://www.mpce.mp.br/wp-content/uploads/2022/10/2022NE001911.pdf</v>
      </c>
      <c r="R302" s="44" t="str">
        <f t="shared" si="34"/>
        <v>http://www8.mpce.mp.br/Inexigibilidade/092022000357767.pdf</v>
      </c>
      <c r="S302" s="44" t="str">
        <f t="shared" si="35"/>
        <v>09.2022.00035776-7</v>
      </c>
      <c r="T302" t="s">
        <v>1313</v>
      </c>
      <c r="U302" t="s">
        <v>1297</v>
      </c>
    </row>
    <row r="303" spans="1:21" ht="38.25" x14ac:dyDescent="0.25">
      <c r="A303" s="3" t="s">
        <v>20</v>
      </c>
      <c r="B303" s="15" t="s">
        <v>21</v>
      </c>
      <c r="C303" s="41" t="str">
        <f>HYPERLINK("http://www8.mpce.mp.br/Inexigibilidade/092022000357834.pdf","09.2022.00035783-4")</f>
        <v>09.2022.00035783-4</v>
      </c>
      <c r="D303" s="24">
        <v>44834</v>
      </c>
      <c r="E303" s="39" t="s">
        <v>1227</v>
      </c>
      <c r="F303" s="4" t="s">
        <v>128</v>
      </c>
      <c r="G303" s="7" t="str">
        <f t="shared" si="27"/>
        <v>2022NE001912</v>
      </c>
      <c r="H303" s="52" t="s">
        <v>545</v>
      </c>
      <c r="I303" s="39" t="s">
        <v>260</v>
      </c>
      <c r="J303" s="30">
        <v>7508138000145</v>
      </c>
      <c r="L303" s="14"/>
      <c r="M303" t="s">
        <v>1207</v>
      </c>
      <c r="N303" t="str">
        <f t="shared" si="30"/>
        <v>http://www.mpce.mp.br/wp-content/uploads/2022/10/2022NE001912.pdf</v>
      </c>
      <c r="R303" s="44" t="str">
        <f t="shared" si="34"/>
        <v>http://www8.mpce.mp.br/Inexigibilidade/092022000357834.pdf</v>
      </c>
      <c r="S303" s="44" t="str">
        <f t="shared" si="35"/>
        <v>09.2022.00035783-4</v>
      </c>
      <c r="T303" t="s">
        <v>1314</v>
      </c>
      <c r="U303" t="s">
        <v>1298</v>
      </c>
    </row>
    <row r="304" spans="1:21" ht="38.25" x14ac:dyDescent="0.25">
      <c r="A304" s="3" t="s">
        <v>20</v>
      </c>
      <c r="B304" s="15" t="s">
        <v>21</v>
      </c>
      <c r="C304" s="41" t="str">
        <f>HYPERLINK("http://www8.mpce.mp.br/Inexigibilidade/092022000357867.pdf","09.2022.00035786-7")</f>
        <v>09.2022.00035786-7</v>
      </c>
      <c r="D304" s="24">
        <v>44834</v>
      </c>
      <c r="E304" s="39" t="s">
        <v>1228</v>
      </c>
      <c r="F304" s="4" t="s">
        <v>128</v>
      </c>
      <c r="G304" s="7" t="str">
        <f t="shared" si="27"/>
        <v>2022NE001913</v>
      </c>
      <c r="H304" s="52" t="s">
        <v>545</v>
      </c>
      <c r="I304" s="39" t="s">
        <v>35</v>
      </c>
      <c r="J304" s="30">
        <v>5722202000160</v>
      </c>
      <c r="L304" s="14"/>
      <c r="M304" t="s">
        <v>1208</v>
      </c>
      <c r="N304" t="str">
        <f t="shared" si="30"/>
        <v>http://www.mpce.mp.br/wp-content/uploads/2022/10/2022NE001913.pdf</v>
      </c>
      <c r="R304" s="44" t="str">
        <f t="shared" si="34"/>
        <v>http://www8.mpce.mp.br/Inexigibilidade/092022000357867.pdf</v>
      </c>
      <c r="S304" s="44" t="str">
        <f t="shared" si="35"/>
        <v>09.2022.00035786-7</v>
      </c>
      <c r="T304" t="s">
        <v>1315</v>
      </c>
      <c r="U304" t="s">
        <v>1299</v>
      </c>
    </row>
    <row r="305" spans="1:21" ht="38.25" x14ac:dyDescent="0.25">
      <c r="A305" s="3" t="s">
        <v>20</v>
      </c>
      <c r="B305" s="15" t="s">
        <v>21</v>
      </c>
      <c r="C305" s="41" t="str">
        <f>HYPERLINK("http://www8.mpce.mp.br/Inexigibilidade/092022000358155.pdf","09.2022.00035815-5")</f>
        <v>09.2022.00035815-5</v>
      </c>
      <c r="D305" s="24">
        <v>44834</v>
      </c>
      <c r="E305" s="39" t="s">
        <v>1229</v>
      </c>
      <c r="F305" s="4" t="s">
        <v>128</v>
      </c>
      <c r="G305" s="7" t="str">
        <f t="shared" si="27"/>
        <v>2022NE001914</v>
      </c>
      <c r="H305" s="52" t="s">
        <v>549</v>
      </c>
      <c r="I305" s="39" t="s">
        <v>40</v>
      </c>
      <c r="J305" s="30">
        <v>29038683000158</v>
      </c>
      <c r="L305" s="14"/>
      <c r="M305" t="s">
        <v>1209</v>
      </c>
      <c r="N305" t="str">
        <f t="shared" si="30"/>
        <v>http://www.mpce.mp.br/wp-content/uploads/2022/10/2022NE001914.pdf</v>
      </c>
      <c r="R305" s="44" t="str">
        <f t="shared" si="34"/>
        <v>http://www8.mpce.mp.br/Inexigibilidade/092022000358155.pdf</v>
      </c>
      <c r="S305" s="44" t="str">
        <f t="shared" si="35"/>
        <v>09.2022.00035815-5</v>
      </c>
      <c r="T305" t="s">
        <v>1316</v>
      </c>
      <c r="U305" t="s">
        <v>1300</v>
      </c>
    </row>
    <row r="306" spans="1:21" ht="38.25" x14ac:dyDescent="0.25">
      <c r="A306" s="3" t="s">
        <v>20</v>
      </c>
      <c r="B306" s="15" t="s">
        <v>21</v>
      </c>
      <c r="C306" s="41" t="str">
        <f>HYPERLINK("http://www8.mpce.mp.br/Inexigibilidade/092022000357978.pdf","09.2022.00035797-8")</f>
        <v>09.2022.00035797-8</v>
      </c>
      <c r="D306" s="24">
        <v>44834</v>
      </c>
      <c r="E306" s="39" t="s">
        <v>1230</v>
      </c>
      <c r="F306" s="4" t="s">
        <v>128</v>
      </c>
      <c r="G306" s="7" t="str">
        <f t="shared" si="27"/>
        <v>2022NE001915</v>
      </c>
      <c r="H306" s="52" t="s">
        <v>1262</v>
      </c>
      <c r="I306" s="39" t="s">
        <v>68</v>
      </c>
      <c r="J306" s="30">
        <v>7625932000179</v>
      </c>
      <c r="L306" s="14"/>
      <c r="M306" t="s">
        <v>1210</v>
      </c>
      <c r="N306" t="str">
        <f t="shared" si="30"/>
        <v>http://www.mpce.mp.br/wp-content/uploads/2022/10/2022NE001915.pdf</v>
      </c>
      <c r="R306" s="44" t="str">
        <f t="shared" si="34"/>
        <v>http://www8.mpce.mp.br/Inexigibilidade/092022000357978.pdf</v>
      </c>
      <c r="S306" s="44" t="str">
        <f t="shared" si="35"/>
        <v>09.2022.00035797-8</v>
      </c>
      <c r="T306" t="s">
        <v>1317</v>
      </c>
      <c r="U306" t="s">
        <v>1301</v>
      </c>
    </row>
    <row r="307" spans="1:21" ht="38.25" x14ac:dyDescent="0.25">
      <c r="A307" s="3" t="s">
        <v>20</v>
      </c>
      <c r="B307" s="15" t="s">
        <v>21</v>
      </c>
      <c r="C307" s="41" t="str">
        <f>HYPERLINK("http://www8.mpce.mp.br/Inexigibilidade/092022000358000.pdf","09.2022.00035800-0")</f>
        <v>09.2022.00035800-0</v>
      </c>
      <c r="D307" s="24">
        <v>44834</v>
      </c>
      <c r="E307" s="39" t="s">
        <v>1231</v>
      </c>
      <c r="F307" s="4" t="s">
        <v>128</v>
      </c>
      <c r="G307" s="7" t="str">
        <f t="shared" si="27"/>
        <v>2022NE001916</v>
      </c>
      <c r="H307" s="52" t="s">
        <v>551</v>
      </c>
      <c r="I307" s="39" t="s">
        <v>73</v>
      </c>
      <c r="J307" s="30">
        <v>7676836000150</v>
      </c>
      <c r="L307" s="14"/>
      <c r="M307" t="s">
        <v>1211</v>
      </c>
      <c r="N307" t="str">
        <f t="shared" si="30"/>
        <v>http://www.mpce.mp.br/wp-content/uploads/2022/10/2022NE001916.pdf</v>
      </c>
      <c r="R307" s="44" t="str">
        <f t="shared" si="34"/>
        <v>http://www8.mpce.mp.br/Inexigibilidade/092022000358000.pdf</v>
      </c>
      <c r="S307" s="44" t="str">
        <f t="shared" si="35"/>
        <v>09.2022.00035800-0</v>
      </c>
      <c r="T307" t="s">
        <v>1318</v>
      </c>
      <c r="U307" t="s">
        <v>1302</v>
      </c>
    </row>
    <row r="308" spans="1:21" ht="38.25" x14ac:dyDescent="0.25">
      <c r="A308" s="3" t="s">
        <v>20</v>
      </c>
      <c r="B308" s="15" t="s">
        <v>21</v>
      </c>
      <c r="C308" s="41" t="str">
        <f>HYPERLINK("http://www8.mpce.mp.br/Inexigibilidade/092022000358122.pdf","09.2022.00035812-2")</f>
        <v>09.2022.00035812-2</v>
      </c>
      <c r="D308" s="24">
        <v>44834</v>
      </c>
      <c r="E308" s="39" t="s">
        <v>1232</v>
      </c>
      <c r="F308" s="4" t="s">
        <v>128</v>
      </c>
      <c r="G308" s="7" t="str">
        <f t="shared" si="27"/>
        <v>2022NE001917</v>
      </c>
      <c r="H308" s="52" t="s">
        <v>546</v>
      </c>
      <c r="I308" s="39" t="s">
        <v>78</v>
      </c>
      <c r="J308" s="30">
        <v>7742778000115</v>
      </c>
      <c r="L308" s="14"/>
      <c r="M308" t="s">
        <v>1212</v>
      </c>
      <c r="N308" t="str">
        <f t="shared" si="30"/>
        <v>http://www.mpce.mp.br/wp-content/uploads/2022/10/2022NE001917.pdf</v>
      </c>
      <c r="R308" s="44" t="str">
        <f t="shared" si="34"/>
        <v>http://www8.mpce.mp.br/Inexigibilidade/092022000358122.pdf</v>
      </c>
      <c r="S308" s="44" t="str">
        <f t="shared" si="35"/>
        <v>09.2022.00035812-2</v>
      </c>
      <c r="T308" t="s">
        <v>1319</v>
      </c>
      <c r="U308" t="s">
        <v>1303</v>
      </c>
    </row>
    <row r="309" spans="1:21" ht="38.25" x14ac:dyDescent="0.25">
      <c r="A309" s="3" t="s">
        <v>20</v>
      </c>
      <c r="B309" s="15" t="s">
        <v>21</v>
      </c>
      <c r="C309" s="41" t="str">
        <f>HYPERLINK("http://www8.mpce.mp.br/Inexigibilidade/092022000358211.pdf","09.2022.00035821-1")</f>
        <v>09.2022.00035821-1</v>
      </c>
      <c r="D309" s="24">
        <v>44834</v>
      </c>
      <c r="E309" s="39" t="s">
        <v>1233</v>
      </c>
      <c r="F309" s="4" t="s">
        <v>128</v>
      </c>
      <c r="G309" s="7" t="str">
        <f t="shared" si="27"/>
        <v>2022NE001918</v>
      </c>
      <c r="H309" s="52" t="s">
        <v>548</v>
      </c>
      <c r="I309" s="39" t="s">
        <v>83</v>
      </c>
      <c r="J309" s="30">
        <v>7817778000137</v>
      </c>
      <c r="L309" s="14"/>
      <c r="M309" t="s">
        <v>1213</v>
      </c>
      <c r="N309" t="str">
        <f t="shared" si="30"/>
        <v>http://www.mpce.mp.br/wp-content/uploads/2022/10/2022NE001918.pdf</v>
      </c>
      <c r="R309" s="44" t="str">
        <f t="shared" si="34"/>
        <v>http://www8.mpce.mp.br/Inexigibilidade/092022000358211.pdf</v>
      </c>
      <c r="S309" s="44" t="str">
        <f t="shared" si="35"/>
        <v>09.2022.00035821-1</v>
      </c>
      <c r="T309" t="s">
        <v>1320</v>
      </c>
      <c r="U309" t="s">
        <v>1304</v>
      </c>
    </row>
    <row r="310" spans="1:21" ht="51" x14ac:dyDescent="0.25">
      <c r="A310" s="3" t="s">
        <v>20</v>
      </c>
      <c r="B310" s="4" t="s">
        <v>21</v>
      </c>
      <c r="C310" s="58" t="str">
        <f>HYPERLINK("http://www8.mpce.mp.br/Dispensa/092022000358299.pdf","09.2022.00035829-9")</f>
        <v>09.2022.00035829-9</v>
      </c>
      <c r="D310" s="24">
        <v>44839</v>
      </c>
      <c r="E310" s="37" t="s">
        <v>1343</v>
      </c>
      <c r="F310" s="4" t="s">
        <v>472</v>
      </c>
      <c r="G310" s="7" t="str">
        <f t="shared" si="27"/>
        <v>2022NE001954</v>
      </c>
      <c r="H310" s="22" t="s">
        <v>546</v>
      </c>
      <c r="I310" s="39" t="s">
        <v>257</v>
      </c>
      <c r="J310" s="30">
        <v>27059565000109</v>
      </c>
      <c r="L310" s="14"/>
      <c r="M310" t="s">
        <v>1321</v>
      </c>
      <c r="N310" t="str">
        <f>"http://www.mpce.mp.br/wp-content/uploads/2022/11/"&amp;M310&amp;".pdf"</f>
        <v>http://www.mpce.mp.br/wp-content/uploads/2022/11/2022NE001954.pdf</v>
      </c>
    </row>
    <row r="311" spans="1:21" ht="57" x14ac:dyDescent="0.25">
      <c r="A311" s="3" t="s">
        <v>22</v>
      </c>
      <c r="B311" s="11" t="s">
        <v>140</v>
      </c>
      <c r="C311" s="41" t="str">
        <f>HYPERLINK("http://www.mpce.mp.br/wp-content/uploads/2022/08/Contrato-035-2018-.pdf","4053/2018-5")</f>
        <v>4053/2018-5</v>
      </c>
      <c r="D311" s="24">
        <v>44839</v>
      </c>
      <c r="E311" s="55" t="s">
        <v>1371</v>
      </c>
      <c r="F311" s="4" t="s">
        <v>139</v>
      </c>
      <c r="G311" s="7" t="str">
        <f t="shared" si="27"/>
        <v>2022NE001973</v>
      </c>
      <c r="H311" s="22" t="s">
        <v>552</v>
      </c>
      <c r="I311" s="39" t="s">
        <v>93</v>
      </c>
      <c r="J311" s="30">
        <v>90347840001190</v>
      </c>
      <c r="L311" s="14"/>
      <c r="M311" t="s">
        <v>1322</v>
      </c>
      <c r="N311" t="str">
        <f t="shared" ref="N311:N331" si="36">"http://www.mpce.mp.br/wp-content/uploads/2022/11/"&amp;M311&amp;".pdf"</f>
        <v>http://www.mpce.mp.br/wp-content/uploads/2022/11/2022NE001973.pdf</v>
      </c>
      <c r="R311" s="44"/>
    </row>
    <row r="312" spans="1:21" ht="71.25" x14ac:dyDescent="0.25">
      <c r="A312" s="3" t="s">
        <v>22</v>
      </c>
      <c r="B312" s="4" t="s">
        <v>140</v>
      </c>
      <c r="C312" s="41" t="str">
        <f>HYPERLINK("http://www.mpce.mp.br/wp-content/uploads/2022/08/Contrato-023-2020-CORREIOS.pdf","09.2020.00007143-7")</f>
        <v>09.2020.00007143-7</v>
      </c>
      <c r="D312" s="24">
        <v>44840</v>
      </c>
      <c r="E312" s="55" t="s">
        <v>1372</v>
      </c>
      <c r="F312" s="4" t="s">
        <v>469</v>
      </c>
      <c r="G312" s="7" t="str">
        <f t="shared" si="27"/>
        <v>2022NE001974</v>
      </c>
      <c r="H312" s="22" t="s">
        <v>1360</v>
      </c>
      <c r="I312" s="39" t="s">
        <v>255</v>
      </c>
      <c r="J312" s="30">
        <v>34028316001002</v>
      </c>
      <c r="L312" s="14"/>
      <c r="M312" t="s">
        <v>1323</v>
      </c>
      <c r="N312" t="str">
        <f t="shared" si="36"/>
        <v>http://www.mpce.mp.br/wp-content/uploads/2022/11/2022NE001974.pdf</v>
      </c>
      <c r="R312" s="44"/>
    </row>
    <row r="313" spans="1:21" ht="38.25" x14ac:dyDescent="0.25">
      <c r="A313" s="3" t="s">
        <v>20</v>
      </c>
      <c r="B313" s="4" t="s">
        <v>21</v>
      </c>
      <c r="C313" s="41" t="str">
        <f>HYPERLINK("http://www8.mpce.mp.br/Inexigibilidade/092022000364302.pdf","09.2022.00036430-2")</f>
        <v>09.2022.00036430-2</v>
      </c>
      <c r="D313" s="24">
        <v>44841</v>
      </c>
      <c r="E313" s="37" t="s">
        <v>1373</v>
      </c>
      <c r="F313" s="4" t="s">
        <v>142</v>
      </c>
      <c r="G313" s="7" t="str">
        <f t="shared" si="27"/>
        <v>2022NE002001</v>
      </c>
      <c r="H313" s="22" t="s">
        <v>545</v>
      </c>
      <c r="I313" s="39" t="s">
        <v>98</v>
      </c>
      <c r="J313" s="30">
        <v>76535764000143</v>
      </c>
      <c r="L313" s="14"/>
      <c r="M313" t="s">
        <v>1324</v>
      </c>
      <c r="N313" t="str">
        <f t="shared" si="36"/>
        <v>http://www.mpce.mp.br/wp-content/uploads/2022/11/2022NE002001.pdf</v>
      </c>
      <c r="R313" s="44" t="str">
        <f t="shared" ref="R313" si="37">"http://www8.mpce.mp.br/"&amp;PROPER(A313)&amp;"/"&amp;SUBSTITUTE(SUBSTITUTE(C313,".",""),"-","")&amp;".pdf"</f>
        <v>http://www8.mpce.mp.br/Inexigibilidade/092022000364302.pdf</v>
      </c>
      <c r="S313" s="44" t="str">
        <f t="shared" ref="S313" si="38">HYPERLINK(R313,C313)</f>
        <v>09.2022.00036430-2</v>
      </c>
      <c r="T313" t="s">
        <v>1398</v>
      </c>
      <c r="U313" t="s">
        <v>1375</v>
      </c>
    </row>
    <row r="314" spans="1:21" ht="51" x14ac:dyDescent="0.25">
      <c r="A314" s="3" t="s">
        <v>20</v>
      </c>
      <c r="B314" s="4" t="s">
        <v>21</v>
      </c>
      <c r="C314" s="41" t="str">
        <f>HYPERLINK("http://www8.mpce.mp.br/Inexigibilidade/092022000364368.pdf","09.2022.00036436-8")</f>
        <v>09.2022.00036436-8</v>
      </c>
      <c r="D314" s="24">
        <v>44841</v>
      </c>
      <c r="E314" s="37" t="s">
        <v>1374</v>
      </c>
      <c r="F314" s="4" t="s">
        <v>142</v>
      </c>
      <c r="G314" s="7" t="str">
        <f t="shared" si="27"/>
        <v>2022NE002002</v>
      </c>
      <c r="H314" s="22" t="s">
        <v>1361</v>
      </c>
      <c r="I314" s="39" t="s">
        <v>98</v>
      </c>
      <c r="J314" s="30">
        <v>76535764000143</v>
      </c>
      <c r="L314" s="14"/>
      <c r="M314" t="s">
        <v>1325</v>
      </c>
      <c r="N314" t="str">
        <f t="shared" si="36"/>
        <v>http://www.mpce.mp.br/wp-content/uploads/2022/11/2022NE002002.pdf</v>
      </c>
      <c r="R314" s="44" t="str">
        <f t="shared" ref="R314:R331" si="39">"http://www8.mpce.mp.br/"&amp;PROPER(A314)&amp;"/"&amp;SUBSTITUTE(SUBSTITUTE(C314,".",""),"-","")&amp;".pdf"</f>
        <v>http://www8.mpce.mp.br/Inexigibilidade/092022000364368.pdf</v>
      </c>
      <c r="S314" s="44" t="str">
        <f t="shared" ref="S314:S331" si="40">HYPERLINK(R314,C314)</f>
        <v>09.2022.00036436-8</v>
      </c>
      <c r="T314" t="s">
        <v>1399</v>
      </c>
      <c r="U314" t="s">
        <v>1376</v>
      </c>
    </row>
    <row r="315" spans="1:21" ht="71.25" x14ac:dyDescent="0.25">
      <c r="A315" s="3" t="s">
        <v>22</v>
      </c>
      <c r="B315" s="4" t="s">
        <v>140</v>
      </c>
      <c r="C315" s="41" t="str">
        <f>HYPERLINK("http://www.mpce.mp.br/wp-content/uploads/2022/08/Contrato-053-2019.pdf","41480/2018-5")</f>
        <v>41480/2018-5</v>
      </c>
      <c r="D315" s="24">
        <v>44841</v>
      </c>
      <c r="E315" s="55" t="s">
        <v>1377</v>
      </c>
      <c r="F315" s="4" t="s">
        <v>139</v>
      </c>
      <c r="G315" s="7" t="str">
        <f t="shared" si="27"/>
        <v>2022NE002003</v>
      </c>
      <c r="H315" s="22" t="s">
        <v>370</v>
      </c>
      <c r="I315" s="39" t="s">
        <v>1350</v>
      </c>
      <c r="J315" s="30">
        <v>20905727000125</v>
      </c>
      <c r="L315" s="14"/>
      <c r="M315" t="s">
        <v>1326</v>
      </c>
      <c r="N315" t="str">
        <f t="shared" si="36"/>
        <v>http://www.mpce.mp.br/wp-content/uploads/2022/11/2022NE002003.pdf</v>
      </c>
      <c r="R315" s="44" t="str">
        <f t="shared" si="39"/>
        <v>http://www8.mpce.mp.br/Dispensa/41480/20185.pdf</v>
      </c>
      <c r="S315" s="44" t="str">
        <f t="shared" si="40"/>
        <v>41480/2018-5</v>
      </c>
      <c r="T315" t="s">
        <v>1093</v>
      </c>
      <c r="U315" t="s">
        <v>1094</v>
      </c>
    </row>
    <row r="316" spans="1:21" ht="38.25" x14ac:dyDescent="0.25">
      <c r="A316" s="3" t="s">
        <v>22</v>
      </c>
      <c r="B316" s="4" t="s">
        <v>912</v>
      </c>
      <c r="C316" s="41" t="str">
        <f>HYPERLINK("http://www8.mpce.mp.br/Dispensa/092022000369463.pdf","09.2022.00036946-3")</f>
        <v>09.2022.00036946-3</v>
      </c>
      <c r="D316" s="24">
        <v>44844</v>
      </c>
      <c r="E316" s="37" t="s">
        <v>1344</v>
      </c>
      <c r="F316" s="4" t="s">
        <v>470</v>
      </c>
      <c r="G316" s="7" t="str">
        <f t="shared" ref="G316:G331" si="41">HYPERLINK(N316,M316)</f>
        <v>2022NE002008</v>
      </c>
      <c r="H316" s="22" t="s">
        <v>895</v>
      </c>
      <c r="I316" s="39" t="s">
        <v>256</v>
      </c>
      <c r="J316" s="30">
        <v>7047251000170</v>
      </c>
      <c r="L316" s="14"/>
      <c r="M316" t="s">
        <v>1327</v>
      </c>
      <c r="N316" t="str">
        <f t="shared" si="36"/>
        <v>http://www.mpce.mp.br/wp-content/uploads/2022/11/2022NE002008.pdf</v>
      </c>
      <c r="R316" s="44" t="str">
        <f t="shared" si="39"/>
        <v>http://www8.mpce.mp.br/Dispensa/092022000369463.pdf</v>
      </c>
      <c r="S316" s="44" t="str">
        <f t="shared" si="40"/>
        <v>09.2022.00036946-3</v>
      </c>
      <c r="T316" t="s">
        <v>1400</v>
      </c>
      <c r="U316" t="s">
        <v>1378</v>
      </c>
    </row>
    <row r="317" spans="1:21" ht="38.25" x14ac:dyDescent="0.25">
      <c r="A317" s="3" t="s">
        <v>22</v>
      </c>
      <c r="B317" s="4" t="s">
        <v>912</v>
      </c>
      <c r="C317" s="41" t="str">
        <f>HYPERLINK("http://www8.mpce.mp.br/Dispensa/092022000369585.pdf","09.2022.00036958-5")</f>
        <v>09.2022.00036958-5</v>
      </c>
      <c r="D317" s="24">
        <v>44844</v>
      </c>
      <c r="E317" s="37" t="s">
        <v>1345</v>
      </c>
      <c r="F317" s="4" t="s">
        <v>470</v>
      </c>
      <c r="G317" s="7" t="str">
        <f t="shared" si="41"/>
        <v>2022NE002009</v>
      </c>
      <c r="H317" s="22" t="s">
        <v>894</v>
      </c>
      <c r="I317" s="39" t="s">
        <v>256</v>
      </c>
      <c r="J317" s="30">
        <v>7047251000170</v>
      </c>
      <c r="L317" s="14"/>
      <c r="M317" t="s">
        <v>1328</v>
      </c>
      <c r="N317" t="str">
        <f t="shared" si="36"/>
        <v>http://www.mpce.mp.br/wp-content/uploads/2022/11/2022NE002009.pdf</v>
      </c>
      <c r="R317" s="44" t="str">
        <f t="shared" si="39"/>
        <v>http://www8.mpce.mp.br/Dispensa/092022000369585.pdf</v>
      </c>
      <c r="S317" s="44" t="str">
        <f t="shared" si="40"/>
        <v>09.2022.00036958-5</v>
      </c>
      <c r="T317" t="s">
        <v>1401</v>
      </c>
      <c r="U317" t="s">
        <v>1379</v>
      </c>
    </row>
    <row r="318" spans="1:21" ht="63.75" x14ac:dyDescent="0.25">
      <c r="A318" s="3" t="s">
        <v>22</v>
      </c>
      <c r="B318" s="4" t="s">
        <v>912</v>
      </c>
      <c r="C318" s="41" t="str">
        <f>HYPERLINK("http://www8.mpce.mp.br/Dispensa/092022000220050.pdf","09.2022.00022005-0")</f>
        <v>09.2022.00022005-0</v>
      </c>
      <c r="D318" s="24">
        <v>44844</v>
      </c>
      <c r="E318" s="37" t="s">
        <v>1383</v>
      </c>
      <c r="F318" s="4" t="s">
        <v>470</v>
      </c>
      <c r="G318" s="7" t="str">
        <f t="shared" si="41"/>
        <v>2022NE002010</v>
      </c>
      <c r="H318" s="22" t="s">
        <v>1362</v>
      </c>
      <c r="I318" s="39" t="s">
        <v>1351</v>
      </c>
      <c r="J318" s="30">
        <v>7047251000170</v>
      </c>
      <c r="L318" s="14"/>
      <c r="M318" t="s">
        <v>1329</v>
      </c>
      <c r="N318" t="str">
        <f t="shared" si="36"/>
        <v>http://www.mpce.mp.br/wp-content/uploads/2022/11/2022NE002010.pdf</v>
      </c>
      <c r="R318" s="44" t="str">
        <f t="shared" si="39"/>
        <v>http://www8.mpce.mp.br/Dispensa/092022000220050.pdf</v>
      </c>
      <c r="S318" s="44" t="str">
        <f t="shared" si="40"/>
        <v>09.2022.00022005-0</v>
      </c>
      <c r="T318" t="s">
        <v>1059</v>
      </c>
      <c r="U318" t="s">
        <v>1060</v>
      </c>
    </row>
    <row r="319" spans="1:21" ht="76.5" x14ac:dyDescent="0.25">
      <c r="A319" s="3" t="s">
        <v>22</v>
      </c>
      <c r="B319" s="4" t="s">
        <v>1158</v>
      </c>
      <c r="C319" s="41" t="str">
        <f>HYPERLINK("http://www8.mpce.mp.br/Dispensa/092022000367187.pdf","09.2022.00036718-7")</f>
        <v>09.2022.00036718-7</v>
      </c>
      <c r="D319" s="24">
        <v>44844</v>
      </c>
      <c r="E319" s="37" t="s">
        <v>1380</v>
      </c>
      <c r="F319" s="4" t="s">
        <v>1382</v>
      </c>
      <c r="G319" s="7" t="str">
        <f t="shared" si="41"/>
        <v>2022NE002011</v>
      </c>
      <c r="H319" s="22" t="s">
        <v>331</v>
      </c>
      <c r="I319" s="39" t="s">
        <v>1352</v>
      </c>
      <c r="J319" s="30">
        <v>43566802000176</v>
      </c>
      <c r="L319" s="14"/>
      <c r="M319" t="s">
        <v>1330</v>
      </c>
      <c r="N319" t="str">
        <f t="shared" si="36"/>
        <v>http://www.mpce.mp.br/wp-content/uploads/2022/11/2022NE002011.pdf</v>
      </c>
      <c r="R319" s="44" t="str">
        <f t="shared" si="39"/>
        <v>http://www8.mpce.mp.br/Dispensa/092022000367187.pdf</v>
      </c>
      <c r="S319" s="44" t="str">
        <f t="shared" si="40"/>
        <v>09.2022.00036718-7</v>
      </c>
      <c r="T319" t="s">
        <v>1402</v>
      </c>
      <c r="U319" t="s">
        <v>1381</v>
      </c>
    </row>
    <row r="320" spans="1:21" ht="51" x14ac:dyDescent="0.25">
      <c r="A320" s="3" t="s">
        <v>22</v>
      </c>
      <c r="B320" s="4" t="s">
        <v>912</v>
      </c>
      <c r="C320" s="41" t="str">
        <f>HYPERLINK("http://www8.mpce.mp.br/Dispensa/092022000369419.pdf","09.2022.00036941-9")</f>
        <v>09.2022.00036941-9</v>
      </c>
      <c r="D320" s="24">
        <v>44845</v>
      </c>
      <c r="E320" s="37" t="s">
        <v>1346</v>
      </c>
      <c r="F320" s="4" t="s">
        <v>470</v>
      </c>
      <c r="G320" s="7" t="str">
        <f t="shared" si="41"/>
        <v>2022NE002012</v>
      </c>
      <c r="H320" s="22" t="s">
        <v>896</v>
      </c>
      <c r="I320" s="39" t="s">
        <v>256</v>
      </c>
      <c r="J320" s="30">
        <v>7047251000170</v>
      </c>
      <c r="L320" s="14"/>
      <c r="M320" t="s">
        <v>1331</v>
      </c>
      <c r="N320" t="str">
        <f t="shared" si="36"/>
        <v>http://www.mpce.mp.br/wp-content/uploads/2022/11/2022NE002012.pdf</v>
      </c>
      <c r="R320" s="44" t="str">
        <f t="shared" si="39"/>
        <v>http://www8.mpce.mp.br/Dispensa/092022000369419.pdf</v>
      </c>
      <c r="S320" s="44" t="str">
        <f t="shared" si="40"/>
        <v>09.2022.00036941-9</v>
      </c>
      <c r="T320" t="s">
        <v>1403</v>
      </c>
      <c r="U320" t="s">
        <v>1384</v>
      </c>
    </row>
    <row r="321" spans="1:21" ht="38.25" x14ac:dyDescent="0.25">
      <c r="A321" s="3" t="s">
        <v>22</v>
      </c>
      <c r="B321" s="4" t="s">
        <v>912</v>
      </c>
      <c r="C321" s="41" t="str">
        <f>HYPERLINK("http://www8.mpce.mp.br/Dispensa/092022000369463.pdf","09.2022.00036946-3")</f>
        <v>09.2022.00036946-3</v>
      </c>
      <c r="D321" s="24">
        <v>44845</v>
      </c>
      <c r="E321" s="37" t="s">
        <v>1344</v>
      </c>
      <c r="F321" s="4" t="s">
        <v>470</v>
      </c>
      <c r="G321" s="7" t="str">
        <f t="shared" si="41"/>
        <v>2022NE002015</v>
      </c>
      <c r="H321" s="22" t="s">
        <v>896</v>
      </c>
      <c r="I321" s="39" t="s">
        <v>256</v>
      </c>
      <c r="J321" s="30">
        <v>7047251000170</v>
      </c>
      <c r="L321" s="14"/>
      <c r="M321" t="s">
        <v>1332</v>
      </c>
      <c r="N321" t="str">
        <f t="shared" si="36"/>
        <v>http://www.mpce.mp.br/wp-content/uploads/2022/11/2022NE002015.pdf</v>
      </c>
      <c r="R321" s="44" t="str">
        <f t="shared" si="39"/>
        <v>http://www8.mpce.mp.br/Dispensa/092022000369463.pdf</v>
      </c>
      <c r="S321" s="44" t="str">
        <f t="shared" si="40"/>
        <v>09.2022.00036946-3</v>
      </c>
      <c r="T321" t="s">
        <v>1400</v>
      </c>
      <c r="U321" t="s">
        <v>1378</v>
      </c>
    </row>
    <row r="322" spans="1:21" ht="165.75" x14ac:dyDescent="0.25">
      <c r="A322" s="3" t="s">
        <v>20</v>
      </c>
      <c r="B322" s="15" t="s">
        <v>475</v>
      </c>
      <c r="C322" s="41" t="str">
        <f>HYPERLINK("http://www8.mpce.mp.br/Inexigibilidade/092022000289529.pdf","09.2022.00028952-9")</f>
        <v>09.2022.00028952-9</v>
      </c>
      <c r="D322" s="24">
        <v>44848</v>
      </c>
      <c r="E322" s="37" t="s">
        <v>1386</v>
      </c>
      <c r="F322" s="4" t="s">
        <v>463</v>
      </c>
      <c r="G322" s="7" t="str">
        <f t="shared" si="41"/>
        <v>2022NE002032</v>
      </c>
      <c r="H322" s="22" t="s">
        <v>313</v>
      </c>
      <c r="I322" s="39" t="s">
        <v>1353</v>
      </c>
      <c r="J322" s="30">
        <v>8918421000108</v>
      </c>
      <c r="L322" s="14"/>
      <c r="M322" t="s">
        <v>1333</v>
      </c>
      <c r="N322" t="str">
        <f t="shared" si="36"/>
        <v>http://www.mpce.mp.br/wp-content/uploads/2022/11/2022NE002032.pdf</v>
      </c>
      <c r="R322" s="44" t="str">
        <f t="shared" si="39"/>
        <v>http://www8.mpce.mp.br/Inexigibilidade/092022000289529.pdf</v>
      </c>
      <c r="S322" s="44" t="str">
        <f t="shared" si="40"/>
        <v>09.2022.00028952-9</v>
      </c>
      <c r="T322" t="s">
        <v>1404</v>
      </c>
      <c r="U322" t="s">
        <v>1385</v>
      </c>
    </row>
    <row r="323" spans="1:21" ht="178.5" x14ac:dyDescent="0.25">
      <c r="A323" s="3" t="s">
        <v>20</v>
      </c>
      <c r="B323" s="15" t="s">
        <v>475</v>
      </c>
      <c r="C323" s="41" t="str">
        <f>HYPERLINK("http://www8.mpce.mp.br/Inexigibilidade/092022000289607.pdf","09.2022.00028960-7")</f>
        <v>09.2022.00028960-7</v>
      </c>
      <c r="D323" s="24">
        <v>44848</v>
      </c>
      <c r="E323" s="37" t="s">
        <v>1388</v>
      </c>
      <c r="F323" s="4" t="s">
        <v>1389</v>
      </c>
      <c r="G323" s="7" t="str">
        <f t="shared" si="41"/>
        <v>2022NE002033</v>
      </c>
      <c r="H323" s="22" t="s">
        <v>1363</v>
      </c>
      <c r="I323" s="39" t="s">
        <v>1354</v>
      </c>
      <c r="J323" s="30">
        <v>4774157414</v>
      </c>
      <c r="L323" s="14"/>
      <c r="M323" t="s">
        <v>1334</v>
      </c>
      <c r="N323" t="str">
        <f t="shared" si="36"/>
        <v>http://www.mpce.mp.br/wp-content/uploads/2022/11/2022NE002033.pdf</v>
      </c>
      <c r="R323" s="44" t="str">
        <f t="shared" si="39"/>
        <v>http://www8.mpce.mp.br/Inexigibilidade/092022000289607.pdf</v>
      </c>
      <c r="S323" s="44" t="str">
        <f t="shared" si="40"/>
        <v>09.2022.00028960-7</v>
      </c>
      <c r="T323" t="s">
        <v>1405</v>
      </c>
      <c r="U323" t="s">
        <v>1387</v>
      </c>
    </row>
    <row r="324" spans="1:21" ht="142.5" x14ac:dyDescent="0.25">
      <c r="A324" s="3" t="s">
        <v>20</v>
      </c>
      <c r="B324" s="15" t="s">
        <v>475</v>
      </c>
      <c r="C324" s="58" t="str">
        <f>HYPERLINK("http://www8.mpce.mp.br/Inexigibilidade/092022000255950.pdf","09.2022.00025595-0")</f>
        <v>09.2022.00025595-0</v>
      </c>
      <c r="D324" s="24">
        <v>44851</v>
      </c>
      <c r="E324" s="55" t="s">
        <v>1390</v>
      </c>
      <c r="F324" s="4" t="s">
        <v>474</v>
      </c>
      <c r="G324" s="7" t="str">
        <f t="shared" si="41"/>
        <v>2022NE002060</v>
      </c>
      <c r="H324" s="22" t="s">
        <v>1364</v>
      </c>
      <c r="I324" s="39" t="s">
        <v>1355</v>
      </c>
      <c r="J324" s="30">
        <v>13357557000126</v>
      </c>
      <c r="L324" s="14"/>
      <c r="M324" t="s">
        <v>1335</v>
      </c>
      <c r="N324" t="str">
        <f t="shared" si="36"/>
        <v>http://www.mpce.mp.br/wp-content/uploads/2022/11/2022NE002060.pdf</v>
      </c>
      <c r="R324" s="44" t="str">
        <f t="shared" si="39"/>
        <v>http://www8.mpce.mp.br/Inexigibilidade/092022000255950.pdf</v>
      </c>
      <c r="S324" s="44" t="str">
        <f t="shared" si="40"/>
        <v>09.2022.00025595-0</v>
      </c>
      <c r="T324" t="s">
        <v>1406</v>
      </c>
      <c r="U324" t="s">
        <v>1407</v>
      </c>
    </row>
    <row r="325" spans="1:21" ht="71.25" x14ac:dyDescent="0.25">
      <c r="A325" s="3" t="s">
        <v>20</v>
      </c>
      <c r="B325" s="15" t="s">
        <v>1286</v>
      </c>
      <c r="C325" s="41" t="str">
        <f>HYPERLINK("http://www.mpce.mp.br/wp-content/uploads/2022/08/Contrato-007-2019.pdf","48002/2017-0")</f>
        <v>48002/2017-0</v>
      </c>
      <c r="D325" s="24">
        <v>44852</v>
      </c>
      <c r="E325" s="55" t="s">
        <v>1391</v>
      </c>
      <c r="F325" s="4" t="s">
        <v>909</v>
      </c>
      <c r="G325" s="7" t="str">
        <f t="shared" si="41"/>
        <v>2022NE002066</v>
      </c>
      <c r="H325" s="22" t="s">
        <v>1365</v>
      </c>
      <c r="I325" s="39" t="s">
        <v>902</v>
      </c>
      <c r="J325" s="30">
        <v>7341423000114</v>
      </c>
      <c r="L325" s="14"/>
      <c r="M325" t="s">
        <v>1336</v>
      </c>
      <c r="N325" t="str">
        <f t="shared" si="36"/>
        <v>http://www.mpce.mp.br/wp-content/uploads/2022/11/2022NE002066.pdf</v>
      </c>
      <c r="R325" s="44" t="str">
        <f t="shared" si="39"/>
        <v>http://www8.mpce.mp.br/Inexigibilidade/48002/20170.pdf</v>
      </c>
      <c r="S325" s="44" t="str">
        <f t="shared" si="40"/>
        <v>48002/2017-0</v>
      </c>
      <c r="T325" t="s">
        <v>1039</v>
      </c>
      <c r="U325" t="s">
        <v>1040</v>
      </c>
    </row>
    <row r="326" spans="1:21" ht="71.25" x14ac:dyDescent="0.25">
      <c r="A326" s="3" t="s">
        <v>20</v>
      </c>
      <c r="B326" s="15" t="s">
        <v>1286</v>
      </c>
      <c r="C326" s="41" t="str">
        <f>HYPERLINK("http://www.mpce.mp.br/wp-content/uploads/2022/08/Contrato-007-2019.pdf","48002/2017-0")</f>
        <v>48002/2017-0</v>
      </c>
      <c r="D326" s="24">
        <v>44853</v>
      </c>
      <c r="E326" s="55" t="s">
        <v>1392</v>
      </c>
      <c r="F326" s="4" t="s">
        <v>909</v>
      </c>
      <c r="G326" s="7" t="str">
        <f t="shared" si="41"/>
        <v>2022NE002075</v>
      </c>
      <c r="H326" s="22" t="s">
        <v>1366</v>
      </c>
      <c r="I326" s="39" t="s">
        <v>902</v>
      </c>
      <c r="J326" s="30">
        <v>7341423000114</v>
      </c>
      <c r="L326" s="14"/>
      <c r="M326" t="s">
        <v>1337</v>
      </c>
      <c r="N326" t="str">
        <f t="shared" si="36"/>
        <v>http://www.mpce.mp.br/wp-content/uploads/2022/11/2022NE002075.pdf</v>
      </c>
      <c r="R326" s="44" t="str">
        <f t="shared" si="39"/>
        <v>http://www8.mpce.mp.br/Inexigibilidade/48002/20170.pdf</v>
      </c>
      <c r="S326" s="44" t="str">
        <f t="shared" si="40"/>
        <v>48002/2017-0</v>
      </c>
      <c r="T326" t="s">
        <v>1039</v>
      </c>
      <c r="U326" t="s">
        <v>1040</v>
      </c>
    </row>
    <row r="327" spans="1:21" ht="51" x14ac:dyDescent="0.25">
      <c r="A327" s="3" t="s">
        <v>20</v>
      </c>
      <c r="B327" s="15" t="s">
        <v>21</v>
      </c>
      <c r="C327" s="41" t="str">
        <f>HYPERLINK("http://www8.mpce.mp.br/Inexigibilidade/092022000229752.pdf","09.2022.00022975-2")</f>
        <v>09.2022.00022975-2</v>
      </c>
      <c r="D327" s="24">
        <v>44853</v>
      </c>
      <c r="E327" s="37" t="s">
        <v>1347</v>
      </c>
      <c r="F327" s="4" t="s">
        <v>128</v>
      </c>
      <c r="G327" s="7" t="str">
        <f t="shared" si="41"/>
        <v>2022NE002083</v>
      </c>
      <c r="H327" s="22" t="s">
        <v>1367</v>
      </c>
      <c r="I327" s="39" t="s">
        <v>1356</v>
      </c>
      <c r="J327" s="30">
        <v>45898856000164</v>
      </c>
      <c r="L327" s="14"/>
      <c r="M327" t="s">
        <v>1338</v>
      </c>
      <c r="N327" t="str">
        <f t="shared" si="36"/>
        <v>http://www.mpce.mp.br/wp-content/uploads/2022/11/2022NE002083.pdf</v>
      </c>
      <c r="R327" s="44" t="str">
        <f t="shared" si="39"/>
        <v>http://www8.mpce.mp.br/Inexigibilidade/092022000229752.pdf</v>
      </c>
      <c r="S327" s="44" t="str">
        <f t="shared" si="40"/>
        <v>09.2022.00022975-2</v>
      </c>
      <c r="T327" t="s">
        <v>1067</v>
      </c>
      <c r="U327" t="s">
        <v>1068</v>
      </c>
    </row>
    <row r="328" spans="1:21" ht="51" x14ac:dyDescent="0.25">
      <c r="A328" s="3" t="s">
        <v>22</v>
      </c>
      <c r="B328" s="4" t="s">
        <v>1158</v>
      </c>
      <c r="C328" s="58" t="str">
        <f>HYPERLINK("http://www8.mpce.mp.br/Dispensa/092022000138865.pdf","09.2022.00013886-5")</f>
        <v>09.2022.00013886-5</v>
      </c>
      <c r="D328" s="24">
        <v>44853</v>
      </c>
      <c r="E328" s="37" t="s">
        <v>1348</v>
      </c>
      <c r="F328" s="4" t="s">
        <v>474</v>
      </c>
      <c r="G328" s="7" t="str">
        <f t="shared" si="41"/>
        <v>2022NE002091</v>
      </c>
      <c r="H328" s="22" t="s">
        <v>1368</v>
      </c>
      <c r="I328" s="39" t="s">
        <v>1357</v>
      </c>
      <c r="J328" s="30">
        <v>29101955000117</v>
      </c>
      <c r="L328" s="14"/>
      <c r="M328" t="s">
        <v>1339</v>
      </c>
      <c r="N328" t="str">
        <f t="shared" si="36"/>
        <v>http://www.mpce.mp.br/wp-content/uploads/2022/11/2022NE002091.pdf</v>
      </c>
      <c r="R328" s="44" t="str">
        <f t="shared" si="39"/>
        <v>http://www8.mpce.mp.br/Dispensa/092022000138865.pdf</v>
      </c>
      <c r="S328" s="44" t="str">
        <f t="shared" si="40"/>
        <v>09.2022.00013886-5</v>
      </c>
      <c r="T328" t="s">
        <v>1032</v>
      </c>
      <c r="U328" t="s">
        <v>1033</v>
      </c>
    </row>
    <row r="329" spans="1:21" ht="63.75" x14ac:dyDescent="0.25">
      <c r="A329" s="3" t="s">
        <v>22</v>
      </c>
      <c r="B329" s="15" t="s">
        <v>1158</v>
      </c>
      <c r="C329" s="41" t="str">
        <f>HYPERLINK("http://www8.mpce.mp.br/Dispensa/092022000379083.pdf","09.2022.00037908-3")</f>
        <v>09.2022.00037908-3</v>
      </c>
      <c r="D329" s="24">
        <v>44853</v>
      </c>
      <c r="E329" s="37" t="s">
        <v>1393</v>
      </c>
      <c r="F329" s="4" t="s">
        <v>1159</v>
      </c>
      <c r="G329" s="7" t="str">
        <f t="shared" si="41"/>
        <v>2022NE002092</v>
      </c>
      <c r="H329" s="22" t="s">
        <v>1369</v>
      </c>
      <c r="I329" s="39" t="s">
        <v>1358</v>
      </c>
      <c r="J329" s="30">
        <v>42906639000180</v>
      </c>
      <c r="L329" s="14"/>
      <c r="M329" t="s">
        <v>1340</v>
      </c>
      <c r="N329" t="str">
        <f t="shared" si="36"/>
        <v>http://www.mpce.mp.br/wp-content/uploads/2022/11/2022NE002092.pdf</v>
      </c>
      <c r="R329" s="44" t="str">
        <f t="shared" si="39"/>
        <v>http://www8.mpce.mp.br/Dispensa/092022000379083.pdf</v>
      </c>
      <c r="S329" s="44" t="str">
        <f t="shared" si="40"/>
        <v>09.2022.00037908-3</v>
      </c>
      <c r="T329" t="s">
        <v>1408</v>
      </c>
      <c r="U329" t="s">
        <v>1395</v>
      </c>
    </row>
    <row r="330" spans="1:21" ht="89.25" x14ac:dyDescent="0.25">
      <c r="A330" s="3" t="s">
        <v>20</v>
      </c>
      <c r="B330" s="15" t="s">
        <v>475</v>
      </c>
      <c r="C330" s="41" t="str">
        <f>HYPERLINK("http://www8.mpce.mp.br/Inexigibilidade/092022000293399.pdf","09.2022.00029339-9")</f>
        <v>09.2022.00029339-9</v>
      </c>
      <c r="D330" s="24">
        <v>44858</v>
      </c>
      <c r="E330" s="37" t="s">
        <v>1394</v>
      </c>
      <c r="F330" s="4" t="s">
        <v>463</v>
      </c>
      <c r="G330" s="7" t="str">
        <f t="shared" si="41"/>
        <v>2022NE002117</v>
      </c>
      <c r="H330" s="22" t="s">
        <v>1370</v>
      </c>
      <c r="I330" s="39" t="s">
        <v>1359</v>
      </c>
      <c r="J330" s="30">
        <v>21545863000114</v>
      </c>
      <c r="L330" s="14"/>
      <c r="M330" t="s">
        <v>1341</v>
      </c>
      <c r="N330" t="str">
        <f t="shared" si="36"/>
        <v>http://www.mpce.mp.br/wp-content/uploads/2022/11/2022NE002117.pdf</v>
      </c>
      <c r="R330" s="44" t="str">
        <f t="shared" si="39"/>
        <v>http://www8.mpce.mp.br/Inexigibilidade/092022000293399.pdf</v>
      </c>
      <c r="S330" s="44" t="str">
        <f t="shared" si="40"/>
        <v>09.2022.00029339-9</v>
      </c>
      <c r="T330" t="s">
        <v>1409</v>
      </c>
      <c r="U330" t="s">
        <v>1396</v>
      </c>
    </row>
    <row r="331" spans="1:21" ht="114.75" x14ac:dyDescent="0.25">
      <c r="A331" s="3" t="s">
        <v>20</v>
      </c>
      <c r="B331" s="15" t="s">
        <v>475</v>
      </c>
      <c r="C331" s="41" t="str">
        <f>HYPERLINK("http://www8.mpce.mp.br/Inexigibilidade/092022000293300.pdf","09.2022.00029330-0")</f>
        <v>09.2022.00029330-0</v>
      </c>
      <c r="D331" s="24">
        <v>44860</v>
      </c>
      <c r="E331" s="37" t="s">
        <v>1349</v>
      </c>
      <c r="F331" s="4" t="s">
        <v>463</v>
      </c>
      <c r="G331" s="7" t="str">
        <f t="shared" si="41"/>
        <v>2022NE002144</v>
      </c>
      <c r="H331" s="22" t="s">
        <v>315</v>
      </c>
      <c r="I331" s="39" t="s">
        <v>1353</v>
      </c>
      <c r="J331" s="30">
        <v>8918421000108</v>
      </c>
      <c r="L331" s="14"/>
      <c r="M331" t="s">
        <v>1342</v>
      </c>
      <c r="N331" t="str">
        <f t="shared" si="36"/>
        <v>http://www.mpce.mp.br/wp-content/uploads/2022/11/2022NE002144.pdf</v>
      </c>
      <c r="R331" s="44" t="str">
        <f t="shared" si="39"/>
        <v>http://www8.mpce.mp.br/Inexigibilidade/092022000293300.pdf</v>
      </c>
      <c r="S331" s="44" t="str">
        <f t="shared" si="40"/>
        <v>09.2022.00029330-0</v>
      </c>
      <c r="T331" t="s">
        <v>1410</v>
      </c>
      <c r="U331" t="s">
        <v>1397</v>
      </c>
    </row>
    <row r="332" spans="1:21" x14ac:dyDescent="0.25">
      <c r="A332" s="3"/>
      <c r="B332" s="4"/>
      <c r="C332" s="4"/>
      <c r="D332" s="5"/>
      <c r="E332" s="10"/>
      <c r="F332" s="4"/>
      <c r="G332" s="7"/>
      <c r="H332" s="12"/>
      <c r="I332" s="6"/>
      <c r="J332" s="20"/>
      <c r="L332" s="14"/>
    </row>
    <row r="333" spans="1:21" x14ac:dyDescent="0.25">
      <c r="A333" s="65"/>
      <c r="B333" s="66"/>
      <c r="C333" s="66"/>
      <c r="D333" s="66"/>
      <c r="E333" s="66"/>
      <c r="F333" s="66"/>
      <c r="G333" s="66"/>
      <c r="H333" s="66"/>
      <c r="I333" s="66"/>
      <c r="J333" s="66"/>
    </row>
    <row r="334" spans="1:21" x14ac:dyDescent="0.25">
      <c r="A334" s="67"/>
      <c r="B334" s="67"/>
      <c r="C334" s="67"/>
      <c r="D334" s="67"/>
      <c r="E334" s="67"/>
      <c r="F334" s="67"/>
      <c r="G334" s="67"/>
      <c r="H334" s="67"/>
      <c r="I334" s="67"/>
      <c r="J334" s="67"/>
    </row>
    <row r="335" spans="1:21" x14ac:dyDescent="0.25">
      <c r="A335" s="67"/>
      <c r="B335" s="67"/>
      <c r="C335" s="67"/>
      <c r="D335" s="67"/>
      <c r="E335" s="67"/>
      <c r="F335" s="67"/>
      <c r="G335" s="67"/>
      <c r="H335" s="67"/>
      <c r="I335" s="67"/>
      <c r="J335" s="67"/>
    </row>
    <row r="336" spans="1:21" x14ac:dyDescent="0.25">
      <c r="A336" s="67"/>
      <c r="B336" s="67"/>
      <c r="C336" s="67"/>
      <c r="D336" s="67"/>
      <c r="E336" s="67"/>
      <c r="F336" s="67"/>
      <c r="G336" s="67"/>
      <c r="H336" s="67"/>
      <c r="I336" s="67"/>
      <c r="J336" s="67"/>
    </row>
    <row r="337" spans="1:10" x14ac:dyDescent="0.25">
      <c r="A337" s="67"/>
      <c r="B337" s="67"/>
      <c r="C337" s="67"/>
      <c r="D337" s="67"/>
      <c r="E337" s="67"/>
      <c r="F337" s="67"/>
      <c r="G337" s="67"/>
      <c r="H337" s="67"/>
      <c r="I337" s="67"/>
      <c r="J337" s="67"/>
    </row>
    <row r="338" spans="1:10" x14ac:dyDescent="0.25">
      <c r="A338" s="67"/>
      <c r="B338" s="67"/>
      <c r="C338" s="67"/>
      <c r="D338" s="67"/>
      <c r="E338" s="67"/>
      <c r="F338" s="67"/>
      <c r="G338" s="67"/>
      <c r="H338" s="67"/>
      <c r="I338" s="67"/>
      <c r="J338" s="67"/>
    </row>
    <row r="339" spans="1:10" x14ac:dyDescent="0.25">
      <c r="A339" s="67"/>
      <c r="B339" s="67"/>
      <c r="C339" s="67"/>
      <c r="D339" s="67"/>
      <c r="E339" s="67"/>
      <c r="F339" s="67"/>
      <c r="G339" s="67"/>
      <c r="H339" s="67"/>
      <c r="I339" s="67"/>
      <c r="J339" s="67"/>
    </row>
    <row r="340" spans="1:10" x14ac:dyDescent="0.25">
      <c r="A340" s="67"/>
      <c r="B340" s="67"/>
      <c r="C340" s="67"/>
      <c r="D340" s="67"/>
      <c r="E340" s="67"/>
      <c r="F340" s="67"/>
      <c r="G340" s="67"/>
      <c r="H340" s="67"/>
      <c r="I340" s="67"/>
      <c r="J340" s="67"/>
    </row>
    <row r="341" spans="1:10" x14ac:dyDescent="0.25">
      <c r="A341" s="67"/>
      <c r="B341" s="67"/>
      <c r="C341" s="67"/>
      <c r="D341" s="67"/>
      <c r="E341" s="67"/>
      <c r="F341" s="67"/>
      <c r="G341" s="67"/>
      <c r="H341" s="67"/>
      <c r="I341" s="67"/>
      <c r="J341" s="67"/>
    </row>
    <row r="342" spans="1:10" x14ac:dyDescent="0.25">
      <c r="A342" s="67"/>
      <c r="B342" s="67"/>
      <c r="C342" s="67"/>
      <c r="D342" s="67"/>
      <c r="E342" s="67"/>
      <c r="F342" s="67"/>
      <c r="G342" s="67"/>
      <c r="H342" s="67"/>
      <c r="I342" s="67"/>
      <c r="J342" s="67"/>
    </row>
    <row r="343" spans="1:10" x14ac:dyDescent="0.25">
      <c r="A343" s="67"/>
      <c r="B343" s="67"/>
      <c r="C343" s="67"/>
      <c r="D343" s="67"/>
      <c r="E343" s="67"/>
      <c r="F343" s="67"/>
      <c r="G343" s="67"/>
      <c r="H343" s="67"/>
      <c r="I343" s="67"/>
      <c r="J343" s="67"/>
    </row>
    <row r="344" spans="1:10" x14ac:dyDescent="0.25">
      <c r="A344" s="67"/>
      <c r="B344" s="67"/>
      <c r="C344" s="67"/>
      <c r="D344" s="67"/>
      <c r="E344" s="67"/>
      <c r="F344" s="67"/>
      <c r="G344" s="67"/>
      <c r="H344" s="67"/>
      <c r="I344" s="67"/>
      <c r="J344" s="67"/>
    </row>
    <row r="345" spans="1:10" x14ac:dyDescent="0.25">
      <c r="A345" s="67"/>
      <c r="B345" s="67"/>
      <c r="C345" s="67"/>
      <c r="D345" s="67"/>
      <c r="E345" s="67"/>
      <c r="F345" s="67"/>
      <c r="G345" s="67"/>
      <c r="H345" s="67"/>
      <c r="I345" s="67"/>
      <c r="J345" s="67"/>
    </row>
    <row r="346" spans="1:10" x14ac:dyDescent="0.25">
      <c r="A346" s="67"/>
      <c r="B346" s="67"/>
      <c r="C346" s="67"/>
      <c r="D346" s="67"/>
      <c r="E346" s="67"/>
      <c r="F346" s="67"/>
      <c r="G346" s="67"/>
      <c r="H346" s="67"/>
      <c r="I346" s="67"/>
      <c r="J346" s="67"/>
    </row>
    <row r="347" spans="1:10" x14ac:dyDescent="0.25">
      <c r="A347" s="67"/>
      <c r="B347" s="67"/>
      <c r="C347" s="67"/>
      <c r="D347" s="67"/>
      <c r="E347" s="67"/>
      <c r="F347" s="67"/>
      <c r="G347" s="67"/>
      <c r="H347" s="67"/>
      <c r="I347" s="67"/>
      <c r="J347" s="67"/>
    </row>
    <row r="348" spans="1:10" x14ac:dyDescent="0.25">
      <c r="A348" s="67"/>
      <c r="B348" s="67"/>
      <c r="C348" s="67"/>
      <c r="D348" s="67"/>
      <c r="E348" s="67"/>
      <c r="F348" s="67"/>
      <c r="G348" s="67"/>
      <c r="H348" s="67"/>
      <c r="I348" s="67"/>
      <c r="J348" s="67"/>
    </row>
    <row r="349" spans="1:10" ht="16.5" customHeight="1" x14ac:dyDescent="0.25">
      <c r="A349" s="67"/>
      <c r="B349" s="67"/>
      <c r="C349" s="67"/>
      <c r="D349" s="67"/>
      <c r="E349" s="67"/>
      <c r="F349" s="67"/>
      <c r="G349" s="67"/>
      <c r="H349" s="67"/>
      <c r="I349" s="67"/>
      <c r="J349" s="67"/>
    </row>
    <row r="350" spans="1:10" x14ac:dyDescent="0.25">
      <c r="A350" s="18"/>
    </row>
    <row r="351" spans="1:10" x14ac:dyDescent="0.25">
      <c r="A351" s="18"/>
    </row>
    <row r="352" spans="1:10"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7"/>
    </row>
  </sheetData>
  <mergeCells count="1">
    <mergeCell ref="A333:J349"/>
  </mergeCells>
  <phoneticPr fontId="10" type="noConversion"/>
  <hyperlinks>
    <hyperlink ref="E241" r:id="rId1" xr:uid="{51E794DC-C16B-4156-A1D9-554545725101}"/>
    <hyperlink ref="E243" r:id="rId2" xr:uid="{E91FD2FF-3DF1-4554-B978-8BB98427FC81}"/>
    <hyperlink ref="E247" r:id="rId3" xr:uid="{5E18FAE4-736B-476B-81D7-F494D17DC0AE}"/>
    <hyperlink ref="E248" r:id="rId4" xr:uid="{827D1010-C1DA-4C22-966B-E462ECE8AFCA}"/>
    <hyperlink ref="E249" r:id="rId5" display="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 xr:uid="{D4D39569-408D-4920-94B3-08EA2C2D90A1}"/>
    <hyperlink ref="E253" r:id="rId6" display="BOLETO DA ASSOCIAÇÃO BRASILEIRA DE EDITORES CIENTÍFICOS (ABEC BRASIL) PARA PAGAMENTO REFERENTE A DOIs DEPOSITADOS NOS MESES DE ABRIL, MAIO E JUNHO DE 2022, COM VENCIMENTO EM 25/08/2022, CONFORME CONSTA NO CONTRATO Nº 36/2021. " xr:uid="{9FBC632F-AA89-4782-A74E-3196FF1A5FF0}"/>
    <hyperlink ref="E211" r:id="rId7" xr:uid="{B9A3B4B7-CAA0-472C-9517-11C37801C74F}"/>
    <hyperlink ref="E213" r:id="rId8" xr:uid="{7F68D7E1-13DF-4C5F-BDDB-F9F7A2E6060F}"/>
    <hyperlink ref="E216" r:id="rId9" xr:uid="{1DE9E821-17DA-44FB-B56B-E3BF1121D292}"/>
    <hyperlink ref="E217" r:id="rId10"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89AC70F5-E0E8-4FD2-A633-031683DA4074}"/>
    <hyperlink ref="E218" r:id="rId11" xr:uid="{C7A89853-DF79-4E05-A69B-16E94B867B81}"/>
    <hyperlink ref="E220" r:id="rId12" xr:uid="{73231419-EFEF-49DB-AB00-795BCDC88BEB}"/>
    <hyperlink ref="E222" r:id="rId13" display="DEA REFERENTE AO ALUGUEL DO IMÓVEL SEDE DAS PROMOTORIAS DE JUSTIÇA DA COMARCA DE VIÇOSA, CONFORME CONTRATO Nº 51/2019, REFERENTE AO PERÍODO DE 12/08/2021 A 31/12/2021, POR MOTIVO DE REAJUSTE POR TERMO DE APOSTILAMENTO MENCIONADO NA FOLHA 21 DO PGA 09.2022.00009066-4 ." xr:uid="{170FB411-507E-4FEB-B4B5-CE60B39671F6}"/>
    <hyperlink ref="E206" r:id="rId14"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1428C0D3-2CA5-4D71-B1A4-78660A929D66}"/>
    <hyperlink ref="E207" r:id="rId15" display="REEMBOLSO DO IPTU/2021 REFERENTE AO ALUGUEL DO IMÓVEL SEDE DAS PROMOTORIAS DE JUSTIÇA DA COMARCA DE                      VIÇOSA DO CEARÁ, CONFORME CONTRATO Nº 51/2019.           " xr:uid="{5F071B83-45C7-47F7-8F1C-876200D36A0C}"/>
    <hyperlink ref="E208" r:id="rId16" display="INSTÂNCIA EM NUVEM PARA HOSPEDAGEM DO SOFTWARE OJS PRONTO PARA RECEBER PUBLICAÇÕES DA REVISTA                       ACADÊMICA DO MPCE. CONFORME CONTRATO 006/2021. REF MAI, JUN E JUL/2022. POR ESTIMATIVA.           " xr:uid="{5DA56DE9-0019-4B59-A12F-D8DC50AC23F1}"/>
    <hyperlink ref="E178" r:id="rId17" xr:uid="{4B86FCAA-257A-4D19-9F30-A172635789E7}"/>
    <hyperlink ref="E179" r:id="rId18" display="LOCAÇÃO DO IMÓVEL COMPLEMENTAR DA PROMOTORIA DE CANINDÉ, CONFORME CONTRATO Nº 31/2017, REF. ABRIL                        A JUNHO/2022.           " xr:uid="{B2E83295-E0BD-42EC-8DCA-187F250B126D}"/>
    <hyperlink ref="E180" r:id="rId19" display="ALUGUEL DO IMÓVEL SEDE DAS PROMOTORIAS DE JUSTIÇA DE SOBRAL, CONFORME CONTRATO Nº 02/2017, REF. ABRIL,                       MAIO E JUNHO/2022 - POR ESTIMATIVA.           " xr:uid="{A46EC5A5-4922-43E3-9C96-AA269732AF4C}"/>
    <hyperlink ref="E181" r:id="rId20" display="ALUGUEL DO IMÓVEL SEDE DAS PROMOTORIAS DE BARBALHA, CONFORME CONTRATO Nº 04/2013/CPL/PGJ, REF. ABRIL,                        MAIO E JUNHO/2022 - POR ESTIMATIVA           " xr:uid="{EACE31DF-73DE-4005-AA6E-76C21350AA9E}"/>
    <hyperlink ref="E182" r:id="rId21" display="LOCAÇÃO DE IMÓVEL EM MOMBAÇA/CE CONFORME CONTRATO 84/2019 REFERENTE AOS MESES DE ABRIL A                         JUNHO/2022           " xr:uid="{DDF01881-4399-4AB6-AA79-7BD4699BEB83}"/>
    <hyperlink ref="E183" r:id="rId22"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34EB3164-F4B2-4451-A457-0FC0BDC48EBF}"/>
    <hyperlink ref="E185" r:id="rId23"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D78AAEBD-31FD-4E86-B5F5-E647B61932F0}"/>
    <hyperlink ref="E186" r:id="rId24"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3352A844-43D6-47DF-849D-ED278C30A976}"/>
    <hyperlink ref="E187" r:id="rId25"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C048880B-0AB3-485F-A14D-10A123B48E4F}"/>
    <hyperlink ref="E188" r:id="rId26"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AA9BA5CC-63E7-4C27-ACB4-A832EFB1D358}"/>
    <hyperlink ref="E189" r:id="rId2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2154F08C-37C0-4E59-BC9C-419F346DAB84}"/>
    <hyperlink ref="E19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3017F469-BEAA-41A5-AB8E-C042BE3616F3}"/>
    <hyperlink ref="E193" r:id="rId29" display="BOLETO DA ASSOCIAÇÃO BRASILEIRA DE EDITORES CIENTÍFICOS (ABEC BRASIL) PARA PAGAMENTO DA ANUIDADE DE                      2022, CONFORME CONSTA NO CONTRATO Nº036/2021.           " xr:uid="{163EC560-05EE-49BB-92AB-BB98CFEF828D}"/>
    <hyperlink ref="E198" r:id="rId30" display="LOCAÇÃO DE IMÓVEL EM MOMBAÇA/CE CONFORME CONTRATO 84/2019 REFERENTE AOS MESES DE JANEIRO A                         MARÇO/2022           " xr:uid="{85C486C4-408E-458A-BF0A-E399CF8B95C3}"/>
    <hyperlink ref="E200" r:id="rId31" display="PARCELAS DE JAN, FEV E MAR/2022, DOS 26 ALUNOS MATRICULADOS NA &quot;ESPECIALIZAÇÃO EM COMBATE A                      CORRUPÇÃO&quot;, CONFORME CONTRATO Nº 26/2020 - POR ESTIMATIVA.            " xr:uid="{2336A761-249D-47E1-BCA0-9D68FE3BFBC8}"/>
    <hyperlink ref="E96" r:id="rId32" display="LOCAÇÃO DO IMÓVEL SITUADO NA RUA LOURENÇO FEITOSA, N°90, JOSÉ BONIFÁCIO, FORTALEZA/CE, CUJA                         FINALIDADE É ABRIGAR A SEDE DAS PROMOTORIAS DE JUSTIÇA CÍVEIS DESTA COMARCA, CONFORME CONTRATO                         006/2017, REFERENTE AOS MESES DE JANEIRO A MARÇO/2022" xr:uid="{D8E7E0DE-340E-47DB-B71C-6BC07751A4DF}"/>
    <hyperlink ref="E97" r:id="rId33" display="SUPLEMENTAÇÃO DE EMPENHO EM R$ 566,04 REF A LOCAÇÃO DE IMÓVEL EM MOMBAÇA-CE RELATIVOS AO MESES DE                      JANEIRO A MARÇO/2022. CONFORME CONTRATO 84/2019.           " xr:uid="{CF72ABB1-37AE-4BD8-93B6-EB30C31299F8}"/>
    <hyperlink ref="E98" r:id="rId34" display="VALORES CORRESPONDENTES A REAJUSTE DE ALUGUEL RETROATIVO A PARTIR DE 22/12/2021 A 31/12/2021,                      REFERENTE AO IMÓVEL ONDE FUNCIONA A SEDE DAS PROMOTORIAS DE JUSTIÇA DE MOMBAÇA, CONFORME CONTRATO                      084/2019." xr:uid="{4F08A674-BC76-45AE-B0D6-99CF052D30F1}"/>
    <hyperlink ref="E99" r:id="rId35"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20E6205C-0336-4B93-9D4E-F25189753957}"/>
    <hyperlink ref="E100" r:id="rId36"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E141DE66-A1BF-430D-BA72-2C44A1F7D91F}"/>
    <hyperlink ref="E101" r:id="rId3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C48DBAFD-45F1-40B1-88B2-E1C909948E7D}"/>
    <hyperlink ref="E102" r:id="rId38"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2C7BA97F-C2EE-45F0-8DAB-15E7379EA47E}"/>
    <hyperlink ref="E103" r:id="rId3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D65A2F51-8160-4C6B-B434-D2A600027324}"/>
    <hyperlink ref="E104" r:id="rId40"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0042B8DB-7C54-40F5-BC7B-0F4A5B3C8721}"/>
    <hyperlink ref="E105" r:id="rId41" display="PRESTAÇÃO DE SERVIÇO DE HOSPEDAGEM EM NÚVEM E CADASTRAMENTO DOS VOLUMES DA REVISTA ACADÊMICA DA                      ESCOLA SUPERIOR DO MINISTÉRIO PÚBLICO, DE 2017 A 2020, CONF. CONTRATO Nº 06/2021, REF A ABR/2021.           " xr:uid="{EFAF4EA3-A1A5-4A6C-B407-EA4928BD2D37}"/>
    <hyperlink ref="E106" r:id="rId42" display="ALUGUEL DE DUAS SALAS COMERCIAIS ONDE FUNCIONAM AS PROMOTORIAS DE JUSTIÇA DE JUAZEIRO DO NORTE,                      CONFORME CONTRATO Nº 12/2017/CPL/PGJ, REF. ABRIL, MAIO E JUNHO/2022 - POR ESTIMATIVA.           " xr:uid="{0F3C4F84-E88C-44AB-9920-F8E16406FC41}"/>
    <hyperlink ref="E107" r:id="rId43" display="ALUGUEL DO IMÓVEL SEDE DAS PROMOTORIAS DE JUSTIÇA DE SOBRAL, CONFORME CONTRATO Nº 02/2017, REF. ABRIL,                       MAIO E JUNHO/2022 - POR ESTIMATIVA.           " xr:uid="{B5AC2FBD-C5F2-4FEB-8EFC-731810295E70}"/>
    <hyperlink ref="E108" r:id="rId44" display="LOCAÇÃO DO IMÓVEL COMPLEMENTAR DA PROMOTORIA DE CANINDÉ, CONFORME CONTRATO Nº 31/2017, REF. ABRIL                         A JUNHO/2022.           " xr:uid="{F46630A8-E485-4BF9-8C14-2C2BA5230B13}"/>
    <hyperlink ref="E109" r:id="rId45" display="ALUGUEL DO IMÓVEL SEDE DAS PROMOTORIAS DE BARBALHA, CONFORME CONTRATO Nº 04/2013/CPL/PGJ, REF. ABRIL,                        MAIO E JUNHO/2022 - POR ESTIMATIVA            " xr:uid="{54C30CE3-029A-4A01-894F-BEDB0C3B606E}"/>
    <hyperlink ref="E110" r:id="rId46" display="LOCAÇÃO DE IMÓVEL EM MOMBAÇA/CE CONFORME CONTRATO 84/2019 REFERENTE AOS MESES DE ABRIL A                          JUNHO/2022           " xr:uid="{F1EC3819-F6A0-4A8D-813C-915300EBDFB6}"/>
    <hyperlink ref="E111" r:id="rId47" display="PARCELAS DE ABR, MAI E JUN/2022 DOS 26 ALUNOS MATRICULADOS NA &quot;ESPECIALIZAÇÃO EM COMBATE A CORRUPÇÃO&quot;,                     CONFORME CONTRATO Nº 26/2020 - POR ESTIMATIVA.            " xr:uid="{8682594D-B4D7-4EC7-A1A1-10D402114927}"/>
    <hyperlink ref="E112" r:id="rId48" display="ALUGUEL DO IMÓVEL SEDE DAS PROMOTORIAS DE JUSTIÇA DE SÃO BENEDITO, CONFORME CONTRATO Nº 34/2021,                       REFERENTE ABRIL, MAIO E JUNHO/2022.           " xr:uid="{8DC28BA9-C9C4-4A5E-AAB6-1F4000B8D384}"/>
    <hyperlink ref="E113" r:id="rId49" display="LOCAÇÃO DE IMÓVEL PARA ABRIGAR A SEDE DAS PROMOTORIAS DE JUSTIÇA EM ALTO SANTO/CE CONFORME CONTRATO                       025/2021 REFERENTE ABRIL A JUNHO/2022           " xr:uid="{0658A158-1C88-4205-8B49-7E07E22AA0DE}"/>
    <hyperlink ref="E114" r:id="rId50" display="ALUGUEL DO IMÓVEL SEDE DAS PROMOTORIAS DE RUSSAS (PISO SUPERIOR), CONFORME CONTRATO Nº 35/2021,                       REFERENTE ABRIL, MAIO E JUNHO/2022.           " xr:uid="{E2D903C0-BE59-4B48-927F-90C112446DBC}"/>
    <hyperlink ref="E115" r:id="rId51" display="LOCAÇÃO DE IMÓVEL PARA ABRIGAR A SEDE DAS PROMOTORIAS DE JUSTIÇA EM BREJO SANTO/CE CONFORME                       CONTRATO 026/2021 REFERENTE ABRIL A JUNHO/2022           " xr:uid="{C023847A-FB02-48F8-9606-96E98AFF407F}"/>
    <hyperlink ref="E116" r:id="rId52" display="ALUGUEL DO IMÓVEL SEDE DAS PROMOTORIAS DE JUSTIÇA DE MARANGUAPE, CONFORME CONTRATO Nº 26/2017, REF.                       ABRIL, MAIO E JUNHO/2022 - POR ESTIMATIVA           " xr:uid="{B91C2173-BEC1-432A-9152-3195C4D6E5C1}"/>
    <hyperlink ref="E117" r:id="rId53" display="ALUGUEL DO IMÓVEL SEDE DAS PROMOTORIAS DE JUSTIÇA DE GRANJA, CONFORME CONTRATO Nº 74/2019, REFERENTE                       ABR, MAI E JUN/2022 - POR ESTIMATIVA           " xr:uid="{FC96B3C8-B856-4EAF-9E39-C68BF0CECA44}"/>
    <hyperlink ref="E118" r:id="rId54" display="ALUGUEL DO IMÓVEL SEDE DAS PROMOTORIAS DE JUSTIÇA DA COMARCA DE VIÇOSA, CONFORME CONTRATO Nº                      51/2019, REFERENTE AOS MESES DE ABR, MAI E JUN/2022.            " xr:uid="{845FA18B-34C9-4FF0-AEC7-BD7FE5F31298}"/>
    <hyperlink ref="E119" r:id="rId55" display="ALUGUEL DO IMÓVEL SEDE DAS PROMOTORIAS DE JUSTIÇA DE PARAIBAPA, CONFORME CONTRATO Nº 85/2019,                       REFERENTE OS MESES DE ABR, MAI E JUN/2022.           " xr:uid="{F99A0A39-47DF-4FAC-A277-A669B0FCCB45}"/>
    <hyperlink ref="E120" r:id="rId56" display="ALUGUEL DO IMÓVEL SEDE DAS PROMOTORIAS DE JUSTIÇA DE ACARAÚ, CONFORME CONTRATO Nº 61/2019, REF. ABR,                       MAI E JUN/2022 - POR ESTIMATIVA.           " xr:uid="{5CD950BB-3097-40AE-B2B6-9B35D0CE6411}"/>
    <hyperlink ref="E125" r:id="rId57" display="FORNECIMENTO DE PRODUTOS E DE DIVERSOS SERVIÇOS DOS CORREIOS POR MEIO DOS CANAIS DE ATENDIMENTO                       DISPONIBILIZADOS, CONFORME CONTRATO 023/2020, REFERENTE AOS MESES DE ABRIL, MAIO E JUNHO/2022.           " xr:uid="{2F696DF1-32A8-42A9-834A-F7381F3468FD}"/>
    <hyperlink ref="E129" r:id="rId58"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FF96C3B7-6EF3-40FF-9E9E-E9091B79C382}"/>
    <hyperlink ref="E130" r:id="rId59"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0D024767-9918-4C27-A2CE-B4B4D721D0FD}"/>
    <hyperlink ref="E131" r:id="rId60" display="SUPLEMENTAÇÃO DE EMPENHO EM R$ 566,04 REF A LOCAÇÃO DE IMÓVEL EM MOMBAÇA-CE RELATIVOS AO MESES DE                      JANEIRO A MARÇO/2022. CONFORME CONTRATO 84/2019.           " xr:uid="{8B58FB12-1069-4012-A292-AAC4DDD4B93D}"/>
    <hyperlink ref="E150" r:id="rId61" display="SERVIÇO DE MANUTENÇÃO PREVENTIVA E CORRETIVA DO ELEVADOR DO PRÉDIO DAS PROMOTORIAS CRIMINAIS,                       CONFORME CONTRATO Nº 35/2018, REF. ABR, MAI E JUN/2022 -POR ESTIMATIVA.           " xr:uid="{6A9A2740-3658-4B29-B452-9D07091693F9}"/>
    <hyperlink ref="E152" r:id="rId62" display="SERVIÇO DE MANUTENÇÃO DO ELEVADOR DO PRÉDIO DAS PROMOTORIAS DE INVESTIGAÇÕES, CONFORME CONTRATO                       053/2019. REF. ABR, MAI E JUN/2022.           " xr:uid="{63734944-BE7E-405C-A030-7A16C1DEEA84}"/>
    <hyperlink ref="E24" r:id="rId63" display="LOCAÇÃO DO IMÓVEL DA PROMOTORIA DE JUSTIÇA DA COMARCA DE VIÇOSA/CE CONFORME CONTRATO 051/2019                      REFERENTE AOS MESES DE JANEIRO A MARÇO/2022            " xr:uid="{EC554078-7477-497C-B166-86CE23DAD5DF}"/>
    <hyperlink ref="E25" r:id="rId64" display="LOCAÇÃO DO IMÓVEL DA PROMOTORIA DE JUSTIÇA DE MORADA NOVA/CE CONFORME CONTRATO 043/2013 REFERENTE                      AOS MESES DE JANEIRO A MARÇO/2022           " xr:uid="{91FFA64D-67CD-40D9-8E09-764D2FC3ACEE}"/>
    <hyperlink ref="E26" r:id="rId65" display="LOCAÇÃO DO IMÓVEL DA PROMOTORIA DE JUSTIÇA DE CRATEÚS/CE CONFORME CONTRATO 040/2018 REFERENTE AOS                      MESES DE JANEIRO A MARÇO/2022           " xr:uid="{2C94FA4A-2BC8-4365-BF42-486B71154565}"/>
    <hyperlink ref="E27" r:id="rId66" display="LOCAÇÃO DO IMÓVEL SEDE DAS PROMOTORIAS DE JUSTIÇA E DECON DE ICÓ/CE CONFORME CONTRATO 037/2011                      REFERENTE AOS MESES DE JANEIRO A MARÇO/2022            " xr:uid="{9BDD0319-EE12-43EF-AE37-5F757BF9B590}"/>
    <hyperlink ref="E28" r:id="rId67" display="LOCAÇÃO DO IMÓVEL SEDE DAS PROMOTORIAS DE JUSTIÇA QUIXERAMOBIM/CE CONFORME CONTRATO 029/2012                      REFERENTE AOS MESES DE JANEIRO A MARÇO/2022            " xr:uid="{93C98CB9-9C9F-43D9-A1D7-08EE2F07C35F}"/>
    <hyperlink ref="E29" r:id="rId68" display="LOCAÇÃO DO IMÓVEL SEDE DAS PROMOTORIAS DE JUSTIÇA DE TIANGUÁ/CE CONFORME APOSTILAMENTO N° 2 E                      CONTRATO 022/2013 REFERENTE AOS MESES DE JANEIRO A MARÇO/2022            " xr:uid="{77870C6D-1557-43F9-BB74-3B880B2467E9}"/>
    <hyperlink ref="E30" r:id="rId69" display="LOCAÇÃO DO IMÓVEL SEDE DAS PROMOTORIAS DE JUSTIÇA DE GUAIÚBA/CE CONFORME CONTRATO 022/2010                      REFERENTE AOS MESES DE JANEIRO A MARÇO/2022            " xr:uid="{A4F5940F-2D7F-4C47-89F8-01B7DFB3CC4C}"/>
    <hyperlink ref="E31" r:id="rId70" display="LOCAÇÃO DO IMÓVEL SEDE DAS PROMOTORIAS DE JUSTIÇA DE CANINDÉ/CE CONFORME APOSTILAMENTO N° 009/2017 E                      CONTRATO 009/2016 REFERENTE AOS MESES DE JANEIRO A MARÇO/2022            " xr:uid="{5BA6DC44-ED68-4AFB-82FC-4CF4C41193E8}"/>
    <hyperlink ref="E32" r:id="rId71" display="LOCAÇÃO DO IMÓVEL SEDE DAS PROMOTORIAS DE JUSTIÇA DE JARDIM/CE CONFORME CONTRATO 008/2017 REFERENTE                      AOS MESES DE JANEIRO A MARÇO/2022           " xr:uid="{EACDD982-0ADF-4F4E-9EA8-777960AB9CC6}"/>
    <hyperlink ref="E34" r:id="rId72" display="PARCELAS DE JAN, FEV E MAR/2022, DOS 26 ALUNOS MATRICULADOS NA &quot;ESPECIALIZAÇÃO EM COMBATE A                     CORRUPÇÃO&quot;, CONFORME CONTRATO Nº 26/2020 - POR ESTIMATIVA.           " xr:uid="{CD481536-0DC3-4F9D-A4EF-A38FBB042115}"/>
    <hyperlink ref="E35" r:id="rId73" display="TAXAS CONDOMINIAIS REFERENTES A SALA 403 DO EDIFÍCIO OFFICE &amp; MEDICAL CENTER, SITUADO NA AVENIDA                      EUSÉBIO DE QUEIROZ, N° 4808, CENTRO, EUASÉBIO CONFORME CONTRATO 045/2021 REFERENTE JANEIRO A                      MARÇO/2022" xr:uid="{475A3768-B639-44C2-B170-A14C9928C506}"/>
    <hyperlink ref="E36" r:id="rId74" display="LOCAÇÃO DA SALA 403 DO EDIFÍCIO OFFICE &amp; MEDICAL CENTER, SITUADO NA AVENIDA EUSÉBIO DE QUEIROZ, N° 4808,                      CENTRO, EUSÉBIO PARA ABRIGAR A SEDE DAS PROMOTORIAS DE JUSTIÇA CONFORME CONTRATO 045/2021 REFERENTE                      JANEIRO A MARÇO/2022" xr:uid="{12942D2B-1281-424A-8DB6-2E80AEFAD3B8}"/>
    <hyperlink ref="E37" r:id="rId75" display="LOCAÇÃO DE IMÓVEL PARA ABRIGAR A SEDE DAS PROMOTORIAS DE JUSTIÇA EM ALTO SANTO/CE CONFORME CONTRATO                      025/2021 REFERENTE JANEIRO A MARÇO/2022            " xr:uid="{537A1E44-3667-4B6D-9D87-761CC5ED55BE}"/>
    <hyperlink ref="E38" r:id="rId76" display="LOCAÇÃO DE IMÓVEL PARA ABRIGAR A SEDE DAS PROMOTORIAS DE JUSTIÇA EM BREJO SANTO/CE CONFORME                      CONTRATO 026/2021 REFERENTE JANEIRO A MARÇO/2022            " xr:uid="{6DF96A60-8C26-4A51-829A-06BC2CD6EA05}"/>
    <hyperlink ref="E39" r:id="rId77" display="LOCAÇÃO DE IMÓVEL PARA ABRIGAR A SEDE DAS PROMOTORIAS DE JUSTIÇA EM CAUCAIA/CE CONFORME CONTRATO                       048/2019 REFERENTE JANEIRO A MARÇO/2022           " xr:uid="{7724511F-38E5-45C9-82EA-787A67EF6B51}"/>
    <hyperlink ref="E40" r:id="rId78" display="TAXAS CONDOMINIAIS REFERENTES A SALA 403 DO EDIFÍCIO OFFICE &amp; MEDICAL CENTER, SITUADO NA AVENIDA EUSÉBIO                   DE QUEIROZ, N° 4808, CENTRO, EUASÉBIO CONFORME CONTRATO 045/2021 REFERENTE JANEIRO A MARÇO/2022           " xr:uid="{B3C8BACB-86BE-4496-B69A-155356A9F8F1}"/>
    <hyperlink ref="E41" r:id="rId79" display="LOCAÇÃO DA SALA 403 DO EDIFÍCIO OFFICE &amp; MEDICAL CENTER, SITUADO NA AVENIDA EUSÉBIO DE QUEIROZ, N° 4808,                   CENTRO, EUSÉBIO PARA ABRIGAR A SEDE DAS PROMOTORIAS DE JUSTIÇA CONFORME CONTRATO 045/2021 REFERENTE                   JANEIRO A MARÇO/2022" xr:uid="{E7F108CA-22A6-42F1-AD60-330096024E61}"/>
    <hyperlink ref="E42" r:id="rId80" display="TAXAS CONDOMINIAIS REFERENTES A SALA 403 DO EDIFÍCIO OFFICE &amp; MEDICAL CENTER, SITUADO NA AVENIDA                      EUSÉBIO DE QUEIROZ, N°4808, CENTRO, EUSÉBIO CONFORME CONTRATO 045/2021 REFERENTE JANEIRO A                      MARÇO/2022" xr:uid="{444C39BC-5BAA-4804-A982-A1FD37A147ED}"/>
    <hyperlink ref="E43" r:id="rId81" display="ALUGUEL DO IMÓVEL SEDE DAS PROMOTORIAS DE RUSSAS, CONFORME CONTRATO Nº 08/2015/CPL/PGJ, REF. JAN, FEV                       E MAR/2022 - POR ESTIMATIVA.           " xr:uid="{2BCD52A2-68EE-4DD4-9E50-E32E46B6FFD4}"/>
    <hyperlink ref="E44" r:id="rId82" display="LOCAÇÃO DA SALA 403 DO EDIFÍCIO OFFICE &amp; MEDICAL CENTER, SITUADO NA AVENIDA EUSÉBIO DE QUEIROZ, N° 4808,                       CENTRO, EUSÉBIO PARA ABRIGAR A SEDE DAS PROMOTORIAS DE JUSTIÇA CONFORME CONTRATO 045/2021 REFERENTE                       JANEIRO A MARÇO/2022" xr:uid="{4727D9CB-6139-4D27-8537-E680203642EB}"/>
    <hyperlink ref="E45" r:id="rId83" display="ALUGUEL DO IMÓVEL SEDE DAS PROMOTORIAS DE BARBALHA, CONFORME CONTRATO Nº 04/2013/CPL/PGJ, REF. JAN,                        FEV E MAR/2022 - POR ESTIMATIVA            " xr:uid="{37C2F91D-5D38-4B7E-91B9-B15836C0B766}"/>
    <hyperlink ref="E46" r:id="rId84" display="ALUGUEL DO IMÓVEL SEDE DAS PROMOTORIAS DE JUSTIÇA DE SOBRAL, CONFORME CONTRATO Nº 02/2017, REF. JAN,                       FEV E MAR/2022 - POR ESTIMATIVA.           " xr:uid="{0D121911-B13A-48E7-9690-6479A30D891A}"/>
    <hyperlink ref="E47" r:id="rId85" display="ALUGUEL DO IMÓVEL SEDE DAS PROMOTORIAS DE BATURITÉ, CONFORME CONTRATO Nº 04/2020, REF. JAN, FEV E                       MAR/2022 - POR ESTIMATIVA           " xr:uid="{F425C02E-6C75-4FB9-9666-E12F1FE41DCA}"/>
    <hyperlink ref="E48" r:id="rId86" display="ALUGUEL DO IMÓVEL SEDE DO NÚCLEO DE MEDIAÇÃO COMUNITÁRIA DE MARACANAÚ, CONFORME CONTRATO Nº                       20/2017, REF. JAN, FEV E MAR/2022 - POR ESTIMATIVA.           " xr:uid="{88A72DF5-93E5-4774-9F68-2DB6CAE11989}"/>
    <hyperlink ref="E49" r:id="rId87" display="ALUGUEL DE DUAS SALAS COMERCIAIS ONDE FUNCIONAM AS PROMOTORIAS DE JUSTIÇA DE JUAZEIRO DO NORTE,                      CONFORME CONTRATO Nº 12/2017/CPL/PGJ, REF. JAN, FEV E MAR/2022 - POR ESTIMATIVA.            " xr:uid="{3D640169-CC38-43F8-835B-00317B79CBF1}"/>
    <hyperlink ref="E50" r:id="rId88" display="CONDOMÍNIO DE DUAS SALAS COMERCIAIS ONDE FUNCIONAM AS PROMOTORIAS DE JUSTIÇA DE JUAZEIRO DO NORTE,                      CONFORME CONTRATO Nº 12/2017/CPL/PGJ, REF. JAN, FEV E MAR/2022 - POR ESTIMATIVA.           " xr:uid="{B427E44E-92CD-4040-AF66-8D50D5517659}"/>
    <hyperlink ref="E52" r:id="rId89"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2469D86D-F13C-4228-9976-3B0A7C64A13E}"/>
    <hyperlink ref="E53" r:id="rId90"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9511B187-C972-4F06-B856-F67FA715E5A4}"/>
    <hyperlink ref="E54" r:id="rId91"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9C7F0A84-A25C-4D9C-8FCC-719E5C7B0F7E}"/>
    <hyperlink ref="E55" r:id="rId92"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EC0C571B-C318-4A3D-899E-5D28712A8714}"/>
    <hyperlink ref="E56" r:id="rId93"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EB590865-F2EC-4D22-A7E1-6832808BA5B2}"/>
    <hyperlink ref="E57" r:id="rId94"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79F3A787-0037-44BA-A935-786C67CAC30C}"/>
    <hyperlink ref="E58" r:id="rId95"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8260817D-B255-4A8B-B837-D9133849CE2E}"/>
    <hyperlink ref="E59" r:id="rId96"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9E07A834-7DD2-48A4-92C9-4070247C0201}"/>
    <hyperlink ref="E60" r:id="rId97" display="LOCAÇÃO DO IMÓVEL LOCALIZADO NA RUA NELSON STUDART, N°199, LUCIANO CAVALCANTE, FORTALEZA/CE, CUJA                      FINALIDADE É ABRIGAR A SEDE DAS PROMOTORIAS DE JUSTIÇA DA FAZENDA PÚBLICA, NUDETOR E GDESC, CONFORME                      CONTRATO N°028/2015 REFERENTE JANEIRO A MARÇO/2022" xr:uid="{2C0BA9CA-CC67-4708-BC71-5ABCB097A478}"/>
    <hyperlink ref="E61" r:id="rId98" display="LOCAÇÃO DO IMÓVEL LOCALIZADO NA RUA NELSON STUDART, N°199, LUCIANO CAVALCANTE, FORTALEZA/CE, CUJA                  FINALIDADE É ABRIGAR A SEDE DAS PROMOTORIAS DE JUSTIÇA DA FAZENDA PÚBLICA, NUDETOR E GDESC, CONFORME                  CONTRATO N°028/2015 REFERENTE JANEIRO A MARÇO/2022" xr:uid="{C8860B9B-7D81-47B3-B6ED-CB03AEE5EBF5}"/>
    <hyperlink ref="E62" r:id="rId99" display="LOCAÇÃO DO IMÓVEL LOCALIZADO NA RUA MAJOR FACUNDO, N°2240, FÁTIMA, FORTALEZA/CE, CUJA FINALIDADE É                        ABRIGAR O ARQUIVO DE DOCUMENTOS DO MP/CE, CONFORME CONTRATO N°001/2003 REFERENTE JANEIRO A                        MARÇO/2022" xr:uid="{420321AB-7D72-4BEC-AB6C-4B18D9A0BC03}"/>
    <hyperlink ref="E63" r:id="rId100" display="ALUGUEL DO IMÓVEL SEDE DAS PROMOTORIAS DE JUSTIÇA DE MARANGUAPE, CONFORME CONTRATO Nº 26/2017, REF.                       JAN, FEV E MAR/2022 - POR ESTIMATIVA           " xr:uid="{E21E0CB5-C2C2-427F-80A9-22D0F6A18488}"/>
    <hyperlink ref="E64" r:id="rId101" display="ALUGUEL DO IMÓVEL SEDE DAS PROMOTORIAS DE JUSTIÇA DE GRANJA, CONFORME CONTRATO Nº 74/2019,                       REFERENTE: JAN, FEV E MAR/2022 - POR ESTIMATIVA           " xr:uid="{6E882A44-26E6-4221-9A71-62186DC78F2D}"/>
    <hyperlink ref="E65" r:id="rId102" display="TAXAS CONDOMINIAIS DO IMÓVEL SEDE DA 8ª PROMOTORIA DE JUSTIÇA DE JUAZEIRO DO NORTE, CONFORME                       CONTRATO Nº 63/2019, REF. JAN, FEV E MAR/2022 - POR ESTIMATIVA.           " xr:uid="{8B64FE5D-396D-4324-84F4-A46DBE93A9BD}"/>
    <hyperlink ref="E66" r:id="rId103" display="ALUGUEL DO IMÓVEL SEDE DAS PROMOTORIAS DE JUSTIÇA DE ACARAÚ, CONFORME CONTRATO Nº 61/2019, REF. JAN,                       FEV E MAR/2022 - POR ESTIMATIVA.           " xr:uid="{F614B40A-B476-4A07-A7C5-0A5959E1C6D8}"/>
    <hyperlink ref="E67" r:id="rId104" display="ALUGUEL DO IMÓVEL SEDE DAS PROMOTORIAS DE CASCAVEL, CONFORME CONTRATO Nº 39/2013/CPL/PGJ, REFERENTE                       JAN, FEV E MAR/2022 - POR ESTIMATIVA           " xr:uid="{8569D3F4-81AB-4EAD-85F0-E62752F33751}"/>
    <hyperlink ref="E68" r:id="rId105" display="TAXAS CONDOMINIAIS DO IMÓVEL SEDE DAS PROMOTORIAS DE JUSTIÇA DO EUSÉBIO, CONFORME CONTRATO Nº                       27/2021, REFERENTE JAN, FEV E MAR/2022 - POR ESTIMATIVA.           " xr:uid="{A5FDDB08-0930-4A69-9296-074BCA93E24B}"/>
    <hyperlink ref="E69" r:id="rId106"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4CBCA315-A0DE-43F6-BDD7-A6EDD4AD8C24}"/>
    <hyperlink ref="E70" r:id="rId107" display="LOCAÇÃO DE IMÓVEL PARA ABRIGAR A SEDE DAS PROMOTORIAS DE JUSTIÇA EM CAUCAIA/CE CONFORME CONTRATO                       048/2019 REFERENTE JANEIRO A MARÇO/2022           " xr:uid="{4E09665F-EE80-46A4-896C-03CB10165D7B}"/>
    <hyperlink ref="E71" r:id="rId108" display="LOCAÇÃO DE IMÓVEL EM MOMBAÇA/CE CONFORME CONTRATO 84/2019 REFERENTE AOS MESES DE JANEIRO A                         MARÇO/2022           " xr:uid="{C8B76104-9D19-4199-A3E5-328266D5C8B9}"/>
    <hyperlink ref="E72" r:id="rId109" display="ALUGUEL DO IMÓVEL SEDE DAS PROMOTORIAS DE RUSSAS, CONFORME CONTRATO Nº 35/2021, REFERENTE JAN, FEV                         E MAR/2022.           " xr:uid="{736DE66E-8269-4329-A4E3-FAFD82DC8356}"/>
    <hyperlink ref="E74" r:id="rId110" display="SERVIÇOS DOS CORREIOS POR MEIO DOS CANAIS DE ATENDIMENTO DISPONIBILIZADOS, CONFORME CONTRATO                        023/2020, REFERENTE AOS MESES JAN, FEV E MAR/2022.           " xr:uid="{E725C88D-7158-4F98-9192-B660B149179A}"/>
    <hyperlink ref="E79" r:id="rId111" display="ALUGUEL DO IMÓVEL SEDE DA 8ª PROMOTORIA DE JUSTIÇA DE JUAZEIRO DO NORTE, CONFORME CONTRATO Nº                       63/2019, REFERENTE JAN, FEV E MAR/2022.           " xr:uid="{06FC01AB-4A85-4612-898A-75A8739481DD}"/>
    <hyperlink ref="E80" r:id="rId112" display="LOCAÇÃO DO IMÓVEL EM PARAIBAPA-CE CONFORME CONTRATO 085/2019 REFERENTE OS MESES DE JANEIRO A                          MARÇO/2022           " xr:uid="{6E6C9CFB-D6D7-4CEC-A8E5-486C2CC1CCE6}"/>
    <hyperlink ref="E87" r:id="rId113" display="ALUGUEL DO IMÓVEL SEDE DAS PROMOTORIAS DE JUSTIÇA DO EUSÉBIO, CONFORME CONTRATO Nº 27/2021,                        REFERENTE AOS MESES DE JAN, FEV E MAR/2022.           " xr:uid="{F2D56BED-E9AC-43FE-A84B-03D573CDB364}"/>
    <hyperlink ref="E88" r:id="rId114" display="ALUGUEL DO IMÓVEL SEDE DAS PROMOTORIAS DE JUSTIÇA DE SÃO BENEDITO, CONFORME CONTRATO Nº 34/2021,                       REFERENTE JAN, FEV E MAR/2022.           " xr:uid="{975C9DFA-E6EF-4375-8AC4-D012820AE022}"/>
    <hyperlink ref="E89" r:id="rId115" display="ALUGUEL DO IMÓVEL SEDE DAS PROMOTORIAS DE JAGUARIBE, CONFORME CONTRATO Nº 24/2019, REF. JAN, FEV E                           MAR/2022.           " xr:uid="{3086AA09-0720-45C7-9806-1CBFBCCD875C}"/>
    <hyperlink ref="E90" r:id="rId116" display="LOCAÇÃO DO IMÓVEL SITUADO NA RUA LOURENÇO FEITOSA, N°90, JOSÉ BONIFÁCIO, FORTALEZA/CE, CUJA FINALIDADE                        É ABRIGAR A SEDE DAS PROMOTORIAS DE JUSTIÇA CÍVEIS DESTA COMARCA, CONFORME CONTRATO 006/2017,                        REFERENTE AOS MESES DE JANEIRO A MARÇO/2022" xr:uid="{1E8EBA1C-92D7-44CF-ABDA-38949B8E59A9}"/>
    <hyperlink ref="E91" r:id="rId117" display="FORNECIMENTO DE SERVIÇOS DE MANUTENÇÕES PREVENTIVAS E CORRETIVAS DA PLATAFORMA ELEVATÓRIA DO                       PRÉDIO DE INVESTIGAÇÕES, CONFORME CONTRATO 053/2019.           " xr:uid="{5900BF14-A198-464D-A483-DBC309D30260}"/>
    <hyperlink ref="E92" r:id="rId118"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E456BA7B-84D2-4FAC-B4C2-9DEDAEFB9704}"/>
    <hyperlink ref="E93" r:id="rId119" display="LOCAÇÃO DO IMÓVEL SEDE DAS PROMOTORIAS DE JUSTIÇA DE JUAZEIRO DO NORTE/CE, CONFORME CONTRATO N°                       001/2015, APOSTILAMENTO 006/2017 E 5° ADITIVO, REFERENTE JANEIRO A MARÇO/2022.           " xr:uid="{9F68C280-FC9E-4B09-8CDF-111F59FDD14B}"/>
    <hyperlink ref="E94" r:id="rId120" display="REEMBOLSO DO IPTU/2022, REFERENTE AO IMÓVEL ONDE FUNCIONA A SEDE DAS PROMOTORIAS DE JUSTIÇA DA                      COMARCA DE GRANJA/CE, IMÓVEL DE PROPRIEDADE DO SR ARY FONTENELE BATISTA, CONFORME CONTRATO 074/2019.           " xr:uid="{27370444-A2DB-4454-AC67-2B2A2F901992}"/>
    <hyperlink ref="E81" r:id="rId121" xr:uid="{A91EE85D-2006-4193-AACD-0ECA33290F1B}"/>
    <hyperlink ref="E3" r:id="rId122" xr:uid="{99E7E336-4267-49FA-9984-C377227D1C61}"/>
    <hyperlink ref="E4" r:id="rId123" xr:uid="{49432E28-9DF4-4A90-81FA-019B77D54F33}"/>
    <hyperlink ref="E17" r:id="rId124" xr:uid="{EDA3DD3D-966E-45A3-9E23-1ACCF7B2C590}"/>
    <hyperlink ref="E18" r:id="rId125" xr:uid="{C6458735-4F40-48C0-8FA9-170411F8AE82}"/>
    <hyperlink ref="E19" r:id="rId126" xr:uid="{49F4EE03-C614-4BDF-AE70-A845E6CE52B7}"/>
    <hyperlink ref="E20" r:id="rId127" xr:uid="{3CC5AC8F-B1A2-456D-B319-15B90AB5AEB3}"/>
    <hyperlink ref="E21" r:id="rId128" xr:uid="{33738371-2C36-4F97-9A4A-EC157A2E1548}"/>
    <hyperlink ref="E22" r:id="rId129" xr:uid="{7A67AABB-2E32-461A-9DD6-9D73B290E606}"/>
    <hyperlink ref="E23" r:id="rId130" xr:uid="{C3481CBF-9C46-468B-BF80-F4D42AC6F5CF}"/>
    <hyperlink ref="E83" r:id="rId131" display="SERVIÇO DE REGISTRO E EMISSÃO DO DIGITAL OBJECT IDENTIFER (DOI), GERADO TRIMESTRALMENTE PELA ASSOCIAÇÃO                      BRASILEIRA DE EDITORES CIENTÍFICOS (ABEC BRASIL) E PELA AGÊNCIA DE REGISTRO DE NÚMEROS DOI CROSSREF,                      CONFORME CONSTA NO CONTRATO Nº 036/2021." xr:uid="{A4C5B2AA-8E52-40FE-875B-84E508663DD4}"/>
    <hyperlink ref="T121" r:id="rId132" display="http://www8.mpce.mp.br/inexigibilidade/092022000085394.pdf" xr:uid="{29635295-3C6B-44AD-AFCB-EFA513B5EC82}"/>
    <hyperlink ref="T126" r:id="rId133" xr:uid="{61E80545-31E1-4587-833C-5230BB712D27}"/>
    <hyperlink ref="E168" r:id="rId134" xr:uid="{CA019D3D-287C-4471-B43B-E43AC1E7C69E}"/>
    <hyperlink ref="E169" r:id="rId135" display="ALUGUEL DO IMÓVEL SEDE DAS PROMOTORIAS DE JUSTIÇA DE MARANGUAPE, CONFORME CONTRATO Nº 26/2017, REF. ABRIL, MAIO E JUNHO/2022 - POR ESTIMATIVA           " xr:uid="{BA51F603-7A92-4DD7-83BA-4EF29AE0FDED}"/>
    <hyperlink ref="E170" r:id="rId136" display="ALUGUEL DO IMÓVEL SEDE DAS PROMOTORIAS DE JUSTIÇA DE SÃO BENEDITO, CONFORME CONTRATO Nº 34/2021, REFERENTE ABRIL, MAIO E JUNHO/2022.           " xr:uid="{44A1DDFC-40CB-4A50-8490-14581FDE4737}"/>
    <hyperlink ref="E171" r:id="rId137" display="ALUGUEL DO IMÓVEL SEDE DAS PROMOTORIAS DE RUSSAS (PISO SUPERIOR), CONFORME CONTRATO Nº 35/2021, REFERENTE ABRIL, MAIO E JUNHO/2022.           " xr:uid="{44E45062-620E-4739-8A79-56E2DABD0299}"/>
    <hyperlink ref="E172" r:id="rId138" display="LOCAÇÃO DE IMÓVEL PARA ABRIGAR A SEDE DAS PROMOTORIAS DE JUSTIÇA EM BREJO SANTO/CE CONFORME CONTRATO 026/2021 REFERENTE ABRIL A JUNHO/2022           " xr:uid="{A8983E31-CFC4-40FB-8B9A-D2AB764F4ABB}"/>
    <hyperlink ref="E173" r:id="rId139" display="LOCAÇÃO DE IMÓVEL PARA ABRIGAR A SEDE DAS PROMOTORIAS DE JUSTIÇA EM ALTO SANTO/CE CONFORME CONTRATO 025/2021 REFERENTE ABRIL A JUNHO/2022           " xr:uid="{45D897B5-D431-496E-A70A-3205AF40612B}"/>
    <hyperlink ref="E174" r:id="rId140" display="ALUGUEL DO IMÓVEL SEDE DAS PROMOTORIAS DE JUSTIÇA DE PARAIBAPA, CONFORME CONTRATO Nº 85/2019, REFERENTE OS MESES DE ABR, MAI E JUN/2022.           " xr:uid="{D92D4241-8515-4AFE-8F43-D3F9E324C415}"/>
    <hyperlink ref="E175" r:id="rId141" xr:uid="{079B8C5F-0B33-4D45-A276-3F10503FB9A0}"/>
    <hyperlink ref="E176" r:id="rId142" xr:uid="{C19F9DF8-7450-499E-8964-4EEB6A052B0E}"/>
    <hyperlink ref="E177" r:id="rId143" xr:uid="{ADE8BA03-A36D-41BA-9012-BF9AE2F6774B}"/>
    <hyperlink ref="T203" r:id="rId144" xr:uid="{63D75E8C-0799-4CEB-A2D8-2F19DC3CD623}"/>
    <hyperlink ref="T204" r:id="rId145" xr:uid="{9E087062-F8D3-42B4-A5AB-FAB5D07D4AA0}"/>
    <hyperlink ref="T205" r:id="rId146" xr:uid="{858BFEF8-8AD7-4B2D-AAD3-00EB9A07098F}"/>
    <hyperlink ref="E264" r:id="rId147" display="Contratação de cobertura securitária (seguro contra incêndio e danos elétricos) para assegurar o prédio onde estão situadas asPromotorias Criminais da Comarca de Fortaleza por mais 12 meses, a contar de 15/07/2022, conforme 3º Aditivo ao Contrato nº 45/2019." xr:uid="{3D275A53-5499-4821-ADFC-C4CCAB133BAF}"/>
    <hyperlink ref="E268" r:id="rId148" xr:uid="{F5F7CE2B-E52C-4780-AD59-5DA7B097199B}"/>
    <hyperlink ref="E278" r:id="rId149" xr:uid="{809FC855-1D4B-4E18-9A29-890006BEA129}"/>
    <hyperlink ref="E279" r:id="rId150" xr:uid="{DB73C052-ABAE-4989-B59F-5D7777402F54}"/>
    <hyperlink ref="E280" r:id="rId151" xr:uid="{1D78B8F2-5490-4475-BFE1-96B94268AD0A}"/>
    <hyperlink ref="E281" r:id="rId152" xr:uid="{3BA6378D-F1A2-4E0E-88BC-41EE3EE9E8F2}"/>
    <hyperlink ref="E282" r:id="rId153" display="Locação do imóvel localizado na Rua Monteiro Lobato, 96 Bairro de Fátima, Fortaleza/CE, cuja finalidade é abrigar as 6ª e 7ª Promotoriasde Justiça da Infância e Juventude de Fortaleza (atuais 77ª e 78ª Promotorias de Justiça desta comarca), conforme contr" xr:uid="{F3AA188E-8D99-4DA9-A8DB-C862EF022CEA}"/>
    <hyperlink ref="E283" r:id="rId154" display="Taxas condominiais referente às salas n° 203, 204, 206, 208 e 210 do edifício Centro Empresarial Fórum Side, localizado na Rua CarlosRibeiro Pamplona, 100 Edson Queiroz, Fortaleza-CE, cuja finalidade é abrigar as Promotorias de Justiça da Infância e Juven" xr:uid="{8605E757-0B27-48AB-8F0E-D67B2399ED09}"/>
    <hyperlink ref="E284" r:id="rId155" display="Retroativo do reajuste do aluguel referente ao imóvel localizado na Rua Nelson Studart,199 - Luciano Cavalcante, Fortaleza/CE, cujafinalidade é abrigar a sede das Promotorias de Justiça da Fazenda Pública, NUDETOR e GDESC, conforme contrato n° 028/2015, r" xr:uid="{C915D81B-7CB9-41B7-B532-A4C7B2C7CA58}"/>
    <hyperlink ref="E286" r:id="rId156" display="Vale-transporte em favor da servidora Lorena Saraiva Silva, lotada na 5ª Promotoria de Justiça da comarca de Caucaia, conforme Contratonº 007/2019, referente OUT, NOV e DEZ/2022." xr:uid="{DFBF075A-2DC2-4A59-8E93-F629DFA5D10E}"/>
    <hyperlink ref="E287" r:id="rId157" display="Aquisição de vale-transporte eletrônico, por estimativa, conforme Contrato nº 007/2019/CPL/PGJ, ref. OUT, NOV e DEZ/2022." xr:uid="{5481D668-64F3-45B9-9502-D00B35154976}"/>
    <hyperlink ref="E288" r:id="rId158" display="Taxas condominiais do imóvel sede das PmJ de Eusébio-CE (salas 409, 411 e 412 do Edifício Office &amp; Medical Center e respectivas vagas degaragem), conf. Contrato de Locação nº 027/2021/PGJ, ref. OUT, NOV e DEZ/2022, por estimativa." xr:uid="{1EC0E999-D83A-4D2C-BF53-2FF2496BE32F}"/>
    <hyperlink ref="E311" r:id="rId159" display="Serviço de manutenção preventiva e corretiva do elevador do prédio das Promotorias Criminais, conforme Contrato nº 035/2018, ref. OUT,NOV e DEZ/2022, por estimativa." xr:uid="{68AB0D66-2F02-4782-A35E-DA0138609893}"/>
    <hyperlink ref="E312" r:id="rId160" display="Fornecimento de produtos e de diversos serviços dos Correios, por meio dos canais de atendimento disponibilizados, conforme Contrato nº023/2020, ref. OUT, NOV e DEZ/2022, por estimativa." xr:uid="{CFA1E638-EDEB-46E4-951D-EB1551291348}"/>
    <hyperlink ref="E315" r:id="rId161" display="Serviços de manutenção do elevador do prédio das Promotorias de Investigações, conforme Contrato 053/2019 (CRIZANTO &gt;&gt;ELEVARTECH ELEVADORES), ref. OUT, NOV e DEZ/2022, por estimativa." xr:uid="{91400DC4-88EE-4F51-BDC1-A36B917FBC7F}"/>
    <hyperlink ref="E324" r:id="rId162" display="Prestação de serviços técnicos especializados de elaboração de projeto expográfico voltado à construção do Memorial do MPCE, incluindo oacompanhamento da sua execução, bem como a formação dos educadores que trabalharão com o Memorial, além de assessoria paraelaboração do site respectivo, conf. Contrato 027/2022/PGJ, por estimativa." xr:uid="{5DF1DBC4-5A95-4E5D-AB23-FFE643A6FAA5}"/>
    <hyperlink ref="E325" r:id="rId163" display="Aquisição de vale-transporte urbano e metropolitano, conf. Contrato nº 07/2019/CPL/PGJ, em favor do servidor FRANCISCO ÍCARO LOPESDA SILVA, ref. OUT, NOV e DEZ/2022, por estimativa." xr:uid="{87D77AE5-8441-4CEC-A24D-26966D0324C7}"/>
    <hyperlink ref="E326" r:id="rId164" display="Aquisição de vale-transporte urbano e metropolitano, conf. Contrato nº 07/2019/CPL/PGJ, em favor da servidora JULIANA RIBEIRO LINS, ref.OUT, NOV e DEZ/2022, por estimativa." xr:uid="{5DDA6738-E90E-44EB-B445-D172FD8D10C2}"/>
  </hyperlinks>
  <pageMargins left="0.511811024" right="0.511811024" top="0.78740157499999996" bottom="0.78740157499999996" header="0.31496062000000002" footer="0.31496062000000002"/>
  <pageSetup paperSize="9" orientation="portrait" r:id="rId165"/>
  <drawing r:id="rId16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DB08-6EF5-44EA-ABF9-693E8F42DCC8}">
  <dimension ref="A1:U374"/>
  <sheetViews>
    <sheetView topLeftCell="A339" workbookViewId="0">
      <selection activeCell="A343" sqref="A343"/>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6" max="16" width="41" customWidth="1"/>
    <col min="18" max="18" width="38.7109375" hidden="1" customWidth="1"/>
    <col min="19" max="19" width="0" hidden="1" customWidth="1"/>
    <col min="20" max="20" width="26.42578125" hidden="1" customWidth="1"/>
    <col min="21" max="21" width="27" hidden="1" customWidth="1"/>
  </cols>
  <sheetData>
    <row r="1" spans="1:16" ht="24" x14ac:dyDescent="0.25">
      <c r="A1" s="1" t="s">
        <v>0</v>
      </c>
      <c r="B1" s="1" t="s">
        <v>1</v>
      </c>
      <c r="C1" s="2" t="s">
        <v>2</v>
      </c>
      <c r="D1" s="1" t="s">
        <v>3</v>
      </c>
      <c r="E1" s="1" t="s">
        <v>4</v>
      </c>
      <c r="F1" s="1" t="s">
        <v>5</v>
      </c>
      <c r="G1" s="1" t="s">
        <v>6</v>
      </c>
      <c r="H1" s="1" t="s">
        <v>7</v>
      </c>
      <c r="I1" s="1" t="s">
        <v>8</v>
      </c>
      <c r="J1" s="1" t="s">
        <v>9</v>
      </c>
    </row>
    <row r="2" spans="1:16" x14ac:dyDescent="0.25">
      <c r="A2" s="1" t="s">
        <v>10</v>
      </c>
      <c r="B2" s="1" t="s">
        <v>11</v>
      </c>
      <c r="C2" s="1" t="s">
        <v>12</v>
      </c>
      <c r="D2" s="1" t="s">
        <v>13</v>
      </c>
      <c r="E2" s="1" t="s">
        <v>14</v>
      </c>
      <c r="F2" s="1" t="s">
        <v>15</v>
      </c>
      <c r="G2" s="1" t="s">
        <v>16</v>
      </c>
      <c r="H2" s="1" t="s">
        <v>17</v>
      </c>
      <c r="I2" s="1" t="s">
        <v>18</v>
      </c>
      <c r="J2" s="1" t="s">
        <v>19</v>
      </c>
    </row>
    <row r="3" spans="1:16"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34">
        <v>43713017387</v>
      </c>
      <c r="M3" t="s">
        <v>27</v>
      </c>
      <c r="N3" t="s">
        <v>28</v>
      </c>
      <c r="P3" s="14"/>
    </row>
    <row r="4" spans="1:16"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34">
        <v>19678451824</v>
      </c>
      <c r="M4" t="s">
        <v>32</v>
      </c>
      <c r="N4" t="s">
        <v>33</v>
      </c>
      <c r="P4" s="14"/>
    </row>
    <row r="5" spans="1:16"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20" t="s">
        <v>1495</v>
      </c>
      <c r="L5" s="14"/>
      <c r="M5" t="s">
        <v>37</v>
      </c>
      <c r="N5" t="s">
        <v>38</v>
      </c>
      <c r="P5" s="14"/>
    </row>
    <row r="6" spans="1:16"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20" t="s">
        <v>41</v>
      </c>
      <c r="L6" s="14" t="str">
        <f t="shared" ref="L6:L23" si="1">IF(I6="FOLHA DE PAGAMENTO MPCE","Caput do Art. 25, da Lei Nº8.666/97","")</f>
        <v/>
      </c>
      <c r="M6" t="s">
        <v>42</v>
      </c>
      <c r="N6" t="s">
        <v>43</v>
      </c>
      <c r="P6" s="14"/>
    </row>
    <row r="7" spans="1:16"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20" t="s">
        <v>1504</v>
      </c>
      <c r="L7" s="14" t="str">
        <f t="shared" si="1"/>
        <v/>
      </c>
      <c r="M7" t="s">
        <v>47</v>
      </c>
      <c r="N7" t="s">
        <v>48</v>
      </c>
      <c r="P7" s="14"/>
    </row>
    <row r="8" spans="1:16"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20" t="s">
        <v>1496</v>
      </c>
      <c r="L8" s="14" t="str">
        <f t="shared" si="1"/>
        <v/>
      </c>
      <c r="M8" t="s">
        <v>52</v>
      </c>
      <c r="N8" t="s">
        <v>53</v>
      </c>
      <c r="P8" s="14"/>
    </row>
    <row r="9" spans="1:16"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20" t="s">
        <v>1497</v>
      </c>
      <c r="L9" s="14" t="str">
        <f t="shared" si="1"/>
        <v/>
      </c>
      <c r="M9" t="s">
        <v>57</v>
      </c>
      <c r="N9" t="s">
        <v>58</v>
      </c>
      <c r="P9" s="14"/>
    </row>
    <row r="10" spans="1:16"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20" t="s">
        <v>1498</v>
      </c>
      <c r="L10" s="14" t="str">
        <f t="shared" si="1"/>
        <v/>
      </c>
      <c r="M10" t="s">
        <v>62</v>
      </c>
      <c r="N10" t="s">
        <v>63</v>
      </c>
      <c r="P10" s="14"/>
    </row>
    <row r="11" spans="1:16"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20" t="s">
        <v>41</v>
      </c>
      <c r="L11" s="14" t="str">
        <f t="shared" si="1"/>
        <v/>
      </c>
      <c r="M11" t="s">
        <v>65</v>
      </c>
      <c r="N11" t="s">
        <v>66</v>
      </c>
      <c r="P11" s="14"/>
    </row>
    <row r="12" spans="1:16"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20" t="s">
        <v>1499</v>
      </c>
      <c r="L12" s="14" t="str">
        <f t="shared" si="1"/>
        <v/>
      </c>
      <c r="M12" t="s">
        <v>70</v>
      </c>
      <c r="N12" t="s">
        <v>71</v>
      </c>
      <c r="P12" s="14"/>
    </row>
    <row r="13" spans="1:16"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20" t="s">
        <v>1500</v>
      </c>
      <c r="L13" s="14" t="str">
        <f t="shared" si="1"/>
        <v/>
      </c>
      <c r="M13" t="s">
        <v>75</v>
      </c>
      <c r="N13" t="s">
        <v>76</v>
      </c>
      <c r="P13" s="14"/>
    </row>
    <row r="14" spans="1:16"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20" t="s">
        <v>1501</v>
      </c>
      <c r="L14" s="14" t="str">
        <f t="shared" si="1"/>
        <v/>
      </c>
      <c r="M14" t="s">
        <v>80</v>
      </c>
      <c r="N14" t="s">
        <v>81</v>
      </c>
      <c r="P14" s="14"/>
    </row>
    <row r="15" spans="1:16"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20" t="s">
        <v>1502</v>
      </c>
      <c r="L15" s="14" t="str">
        <f t="shared" si="1"/>
        <v/>
      </c>
      <c r="M15" t="s">
        <v>85</v>
      </c>
      <c r="N15" t="s">
        <v>86</v>
      </c>
      <c r="P15" s="14"/>
    </row>
    <row r="16" spans="1:16"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20" t="s">
        <v>1503</v>
      </c>
      <c r="L16" s="14" t="str">
        <f t="shared" si="1"/>
        <v/>
      </c>
      <c r="M16" t="s">
        <v>90</v>
      </c>
      <c r="N16" t="s">
        <v>91</v>
      </c>
      <c r="P16" s="14"/>
    </row>
    <row r="17" spans="1:16"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20" t="s">
        <v>94</v>
      </c>
      <c r="L17" s="14" t="str">
        <f t="shared" si="1"/>
        <v/>
      </c>
      <c r="M17" t="s">
        <v>95</v>
      </c>
      <c r="N17" t="s">
        <v>96</v>
      </c>
      <c r="P17" s="14"/>
    </row>
    <row r="18" spans="1:16"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20" t="s">
        <v>99</v>
      </c>
      <c r="L18" s="14" t="str">
        <f t="shared" si="1"/>
        <v/>
      </c>
      <c r="M18" t="s">
        <v>100</v>
      </c>
      <c r="N18" t="s">
        <v>101</v>
      </c>
      <c r="P18" s="14"/>
    </row>
    <row r="19" spans="1:16"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20" t="s">
        <v>104</v>
      </c>
      <c r="L19" s="14" t="str">
        <f t="shared" si="1"/>
        <v/>
      </c>
      <c r="M19" t="s">
        <v>105</v>
      </c>
      <c r="N19" t="s">
        <v>106</v>
      </c>
      <c r="P19" s="14"/>
    </row>
    <row r="20" spans="1:16"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20" t="s">
        <v>109</v>
      </c>
      <c r="L20" s="14" t="str">
        <f t="shared" si="1"/>
        <v/>
      </c>
      <c r="M20" t="s">
        <v>110</v>
      </c>
      <c r="N20" t="s">
        <v>111</v>
      </c>
      <c r="P20" s="14"/>
    </row>
    <row r="21" spans="1:16"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20" t="s">
        <v>114</v>
      </c>
      <c r="L21" s="14" t="str">
        <f t="shared" si="1"/>
        <v/>
      </c>
      <c r="M21" t="s">
        <v>115</v>
      </c>
      <c r="N21" t="s">
        <v>116</v>
      </c>
      <c r="P21" s="14"/>
    </row>
    <row r="22" spans="1:16"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20" t="s">
        <v>119</v>
      </c>
      <c r="L22" s="14" t="str">
        <f t="shared" si="1"/>
        <v/>
      </c>
      <c r="M22" t="s">
        <v>120</v>
      </c>
      <c r="N22" t="s">
        <v>121</v>
      </c>
      <c r="P22" s="14"/>
    </row>
    <row r="23" spans="1:16"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20" t="s">
        <v>124</v>
      </c>
      <c r="L23" s="14" t="str">
        <f t="shared" si="1"/>
        <v/>
      </c>
      <c r="M23" t="s">
        <v>125</v>
      </c>
      <c r="N23" t="s">
        <v>126</v>
      </c>
      <c r="P23" s="14"/>
    </row>
    <row r="24" spans="1:16"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c r="P24" s="14"/>
    </row>
    <row r="25" spans="1:16"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1477</v>
      </c>
      <c r="L25" s="14"/>
      <c r="M25" t="s">
        <v>380</v>
      </c>
      <c r="N25" t="str">
        <f t="shared" ref="N25:N88" si="2">"http://www.mpce.mp.br/wp-content/uploads/2022/08/"&amp;M25&amp;".pdf"</f>
        <v>http://www.mpce.mp.br/wp-content/uploads/2022/08/2022NE00058.pdf</v>
      </c>
      <c r="P25" s="14"/>
    </row>
    <row r="26" spans="1:16"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c r="P26" s="14"/>
    </row>
    <row r="27" spans="1:16"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1505</v>
      </c>
      <c r="L27" s="14"/>
      <c r="M27" t="s">
        <v>382</v>
      </c>
      <c r="N27" t="str">
        <f t="shared" si="2"/>
        <v>http://www.mpce.mp.br/wp-content/uploads/2022/08/2022NE00060.pdf</v>
      </c>
      <c r="P27" s="14"/>
    </row>
    <row r="28" spans="1:16"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c r="P28" s="14"/>
    </row>
    <row r="29" spans="1:16"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c r="P29" s="14"/>
    </row>
    <row r="30" spans="1:16"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c r="P30" s="14"/>
    </row>
    <row r="31" spans="1:16"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114</v>
      </c>
      <c r="L31" s="14"/>
      <c r="M31" t="s">
        <v>386</v>
      </c>
      <c r="N31" t="str">
        <f t="shared" si="2"/>
        <v>http://www.mpce.mp.br/wp-content/uploads/2022/08/2022NE00064.pdf</v>
      </c>
      <c r="P31" s="14"/>
    </row>
    <row r="32" spans="1:16"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c r="P32" s="14"/>
    </row>
    <row r="33" spans="1:16"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c r="P33" s="14"/>
    </row>
    <row r="34" spans="1:16"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1423</v>
      </c>
      <c r="L34" s="14"/>
      <c r="M34" t="s">
        <v>389</v>
      </c>
      <c r="N34" t="str">
        <f t="shared" si="2"/>
        <v>http://www.mpce.mp.br/wp-content/uploads/2022/08/2022NE00067.pdf</v>
      </c>
      <c r="P34" s="14"/>
    </row>
    <row r="35" spans="1:16"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c r="P35" s="14"/>
    </row>
    <row r="36" spans="1:16"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c r="P36" s="14"/>
    </row>
    <row r="37" spans="1:16"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c r="P37" s="14"/>
    </row>
    <row r="38" spans="1:16"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1506</v>
      </c>
      <c r="L38" s="14"/>
      <c r="M38" t="s">
        <v>393</v>
      </c>
      <c r="N38" t="str">
        <f t="shared" si="2"/>
        <v>http://www.mpce.mp.br/wp-content/uploads/2022/08/2022NE00071.pdf</v>
      </c>
      <c r="P38" s="14"/>
    </row>
    <row r="39" spans="1:16"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c r="P39" s="14"/>
    </row>
    <row r="40" spans="1:16"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c r="P40" s="14"/>
    </row>
    <row r="41" spans="1:16"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c r="P41" s="14"/>
    </row>
    <row r="42" spans="1:16"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c r="P42" s="14"/>
    </row>
    <row r="43" spans="1:16"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c r="P43" s="14"/>
    </row>
    <row r="44" spans="1:16"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c r="P44" s="14"/>
    </row>
    <row r="45" spans="1:16"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1507</v>
      </c>
      <c r="L45" s="14"/>
      <c r="M45" t="s">
        <v>400</v>
      </c>
      <c r="N45" t="str">
        <f t="shared" si="2"/>
        <v>http://www.mpce.mp.br/wp-content/uploads/2022/08/2022NE00078.pdf</v>
      </c>
      <c r="P45" s="14"/>
    </row>
    <row r="46" spans="1:16"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1508</v>
      </c>
      <c r="L46" s="14"/>
      <c r="M46" t="s">
        <v>401</v>
      </c>
      <c r="N46" t="str">
        <f t="shared" si="2"/>
        <v>http://www.mpce.mp.br/wp-content/uploads/2022/08/2022NE00079.pdf</v>
      </c>
      <c r="P46" s="14"/>
    </row>
    <row r="47" spans="1:16"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c r="P47" s="14"/>
    </row>
    <row r="48" spans="1:16"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1509</v>
      </c>
      <c r="L48" s="14"/>
      <c r="M48" t="s">
        <v>403</v>
      </c>
      <c r="N48" t="str">
        <f t="shared" si="2"/>
        <v>http://www.mpce.mp.br/wp-content/uploads/2022/08/2022NE00082.pdf</v>
      </c>
      <c r="P48" s="14"/>
    </row>
    <row r="49" spans="1:16"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c r="P49" s="14"/>
    </row>
    <row r="50" spans="1:16"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c r="P50" s="14"/>
    </row>
    <row r="51" spans="1:16"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c r="P51" s="14"/>
    </row>
    <row r="52" spans="1:16"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1510</v>
      </c>
      <c r="L52" s="14"/>
      <c r="M52" t="s">
        <v>407</v>
      </c>
      <c r="N52" t="str">
        <f t="shared" si="2"/>
        <v>http://www.mpce.mp.br/wp-content/uploads/2022/08/2022NE00086.pdf</v>
      </c>
      <c r="P52" s="14"/>
    </row>
    <row r="53" spans="1:16"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1511</v>
      </c>
      <c r="L53" s="14"/>
      <c r="M53" t="s">
        <v>408</v>
      </c>
      <c r="N53" t="str">
        <f t="shared" si="2"/>
        <v>http://www.mpce.mp.br/wp-content/uploads/2022/08/2022NE00087.pdf</v>
      </c>
      <c r="P53" s="14"/>
    </row>
    <row r="54" spans="1:16"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1511</v>
      </c>
      <c r="L54" s="14"/>
      <c r="M54" t="s">
        <v>409</v>
      </c>
      <c r="N54" t="str">
        <f t="shared" si="2"/>
        <v>http://www.mpce.mp.br/wp-content/uploads/2022/08/2022NE00088.pdf</v>
      </c>
      <c r="P54" s="14"/>
    </row>
    <row r="55" spans="1:16"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1511</v>
      </c>
      <c r="L55" s="14"/>
      <c r="M55" t="s">
        <v>410</v>
      </c>
      <c r="N55" t="str">
        <f t="shared" si="2"/>
        <v>http://www.mpce.mp.br/wp-content/uploads/2022/08/2022NE00089.pdf</v>
      </c>
      <c r="P55" s="14"/>
    </row>
    <row r="56" spans="1:16"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1510</v>
      </c>
      <c r="L56" s="14"/>
      <c r="M56" t="s">
        <v>411</v>
      </c>
      <c r="N56" t="str">
        <f t="shared" si="2"/>
        <v>http://www.mpce.mp.br/wp-content/uploads/2022/08/2022NE00090.pdf</v>
      </c>
      <c r="P56" s="14"/>
    </row>
    <row r="57" spans="1:16"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1511</v>
      </c>
      <c r="L57" s="14"/>
      <c r="M57" t="s">
        <v>412</v>
      </c>
      <c r="N57" t="str">
        <f t="shared" si="2"/>
        <v>http://www.mpce.mp.br/wp-content/uploads/2022/08/2022NE00091.pdf</v>
      </c>
      <c r="P57" s="14"/>
    </row>
    <row r="58" spans="1:16"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1511</v>
      </c>
      <c r="L58" s="14"/>
      <c r="M58" t="s">
        <v>413</v>
      </c>
      <c r="N58" t="str">
        <f t="shared" si="2"/>
        <v>http://www.mpce.mp.br/wp-content/uploads/2022/08/2022NE00092.pdf</v>
      </c>
      <c r="P58" s="14"/>
    </row>
    <row r="59" spans="1:16"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1511</v>
      </c>
      <c r="L59" s="14"/>
      <c r="M59" t="s">
        <v>414</v>
      </c>
      <c r="N59" t="str">
        <f t="shared" si="2"/>
        <v>http://www.mpce.mp.br/wp-content/uploads/2022/08/2022NE00093.pdf</v>
      </c>
      <c r="P59" s="14"/>
    </row>
    <row r="60" spans="1:16"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c r="P60" s="14"/>
    </row>
    <row r="61" spans="1:16"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4">
        <v>38226790387</v>
      </c>
      <c r="L61" s="14"/>
      <c r="M61" t="s">
        <v>416</v>
      </c>
      <c r="N61" t="str">
        <f t="shared" si="2"/>
        <v>http://www.mpce.mp.br/wp-content/uploads/2022/08/2022NE00100.pdf</v>
      </c>
      <c r="P61" s="14"/>
    </row>
    <row r="62" spans="1:16"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1512</v>
      </c>
      <c r="L62" s="14"/>
      <c r="M62" t="s">
        <v>417</v>
      </c>
      <c r="N62" t="str">
        <f t="shared" si="2"/>
        <v>http://www.mpce.mp.br/wp-content/uploads/2022/08/2022NE00103.pdf</v>
      </c>
      <c r="P62" s="14"/>
    </row>
    <row r="63" spans="1:16"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c r="P63" s="14"/>
    </row>
    <row r="64" spans="1:16"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c r="P64" s="14"/>
    </row>
    <row r="65" spans="1:16"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c r="P65" s="14"/>
    </row>
    <row r="66" spans="1:16"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c r="P66" s="14"/>
    </row>
    <row r="67" spans="1:16"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c r="P67" s="14"/>
    </row>
    <row r="68" spans="1:16"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c r="P68" s="14"/>
    </row>
    <row r="69" spans="1:16"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1513</v>
      </c>
      <c r="L69" s="14"/>
      <c r="M69" t="s">
        <v>424</v>
      </c>
      <c r="N69" t="str">
        <f t="shared" si="2"/>
        <v>http://www.mpce.mp.br/wp-content/uploads/2022/08/2022NE00124.pdf</v>
      </c>
      <c r="P69" s="14"/>
    </row>
    <row r="70" spans="1:16"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c r="P70" s="14"/>
    </row>
    <row r="71" spans="1:16"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c r="P71" s="14"/>
    </row>
    <row r="72" spans="1:16"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c r="P72" s="14"/>
    </row>
    <row r="73" spans="1:16"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1514</v>
      </c>
      <c r="L73" s="14"/>
      <c r="M73" t="s">
        <v>428</v>
      </c>
      <c r="N73" t="str">
        <f t="shared" si="2"/>
        <v>http://www.mpce.mp.br/wp-content/uploads/2022/08/2022NE00173.pdf</v>
      </c>
      <c r="P73" s="14"/>
    </row>
    <row r="74" spans="1:16"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c r="P74" s="14"/>
    </row>
    <row r="75" spans="1:16"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1515</v>
      </c>
      <c r="L75" s="14"/>
      <c r="M75" t="s">
        <v>430</v>
      </c>
      <c r="N75" t="str">
        <f t="shared" si="2"/>
        <v>http://www.mpce.mp.br/wp-content/uploads/2022/08/2022NE00178.pdf</v>
      </c>
      <c r="P75" s="14"/>
    </row>
    <row r="76" spans="1:16"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1515</v>
      </c>
      <c r="L76" s="14"/>
      <c r="M76" t="s">
        <v>431</v>
      </c>
      <c r="N76" t="str">
        <f t="shared" si="2"/>
        <v>http://www.mpce.mp.br/wp-content/uploads/2022/08/2022NE00182.pdf</v>
      </c>
      <c r="P76" s="14"/>
    </row>
    <row r="77" spans="1:16"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1515</v>
      </c>
      <c r="L77" s="14"/>
      <c r="M77" t="s">
        <v>432</v>
      </c>
      <c r="N77" t="str">
        <f t="shared" si="2"/>
        <v>http://www.mpce.mp.br/wp-content/uploads/2022/08/2022NE00185.pdf</v>
      </c>
      <c r="P77" s="14"/>
    </row>
    <row r="78" spans="1:16"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c r="P78" s="14"/>
    </row>
    <row r="79" spans="1:16"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c r="P79" s="14"/>
    </row>
    <row r="80" spans="1:16"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c r="P80" s="14"/>
    </row>
    <row r="81" spans="1:16"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c r="P81" s="14"/>
    </row>
    <row r="82" spans="1:16"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1514</v>
      </c>
      <c r="L82" s="14"/>
      <c r="M82" t="s">
        <v>437</v>
      </c>
      <c r="N82" t="str">
        <f t="shared" si="2"/>
        <v>http://www.mpce.mp.br/wp-content/uploads/2022/08/2022NE00206.pdf</v>
      </c>
      <c r="P82" s="14"/>
    </row>
    <row r="83" spans="1:16"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c r="P83" s="14"/>
    </row>
    <row r="84" spans="1:16"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1516</v>
      </c>
      <c r="L84" s="14"/>
      <c r="M84" t="s">
        <v>439</v>
      </c>
      <c r="N84" t="str">
        <f t="shared" si="2"/>
        <v>http://www.mpce.mp.br/wp-content/uploads/2022/08/2022NE00282.pdf</v>
      </c>
      <c r="P84" s="14"/>
    </row>
    <row r="85" spans="1:16"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c r="P85" s="14"/>
    </row>
    <row r="86" spans="1:16"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1517</v>
      </c>
      <c r="L86" s="14"/>
      <c r="M86" t="s">
        <v>441</v>
      </c>
      <c r="N86" t="str">
        <f t="shared" si="2"/>
        <v>http://www.mpce.mp.br/wp-content/uploads/2022/08/2022NE00287.pdf</v>
      </c>
      <c r="P86" s="14"/>
    </row>
    <row r="87" spans="1:16"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c r="P87" s="14"/>
    </row>
    <row r="88" spans="1:16"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c r="P88" s="14"/>
    </row>
    <row r="89" spans="1:16"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c r="P89" s="14"/>
    </row>
    <row r="90" spans="1:16"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c r="P90" s="14"/>
    </row>
    <row r="91" spans="1:16"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c r="P91" s="14"/>
    </row>
    <row r="92" spans="1:16"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c r="P92" s="14"/>
    </row>
    <row r="93" spans="1:16"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c r="P93" s="14"/>
    </row>
    <row r="94" spans="1:16"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c r="P94" s="14"/>
    </row>
    <row r="95" spans="1:16"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c r="P95" s="14"/>
    </row>
    <row r="96" spans="1:16"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c r="P96" s="14"/>
    </row>
    <row r="97" spans="1:16"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c r="P97" s="14"/>
    </row>
    <row r="98" spans="1:16"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c r="P98" s="14"/>
    </row>
    <row r="99" spans="1:16"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1510</v>
      </c>
      <c r="L99" s="14"/>
      <c r="M99" t="s">
        <v>454</v>
      </c>
      <c r="N99" t="str">
        <f t="shared" si="4"/>
        <v>http://www.mpce.mp.br/wp-content/uploads/2022/08/2022NE00435.pdf</v>
      </c>
      <c r="P99" s="14"/>
    </row>
    <row r="100" spans="1:16"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1510</v>
      </c>
      <c r="L100" s="14"/>
      <c r="M100" t="s">
        <v>455</v>
      </c>
      <c r="N100" t="str">
        <f t="shared" si="4"/>
        <v>http://www.mpce.mp.br/wp-content/uploads/2022/08/2022NE00436.pdf</v>
      </c>
      <c r="P100" s="14"/>
    </row>
    <row r="101" spans="1:16"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1511</v>
      </c>
      <c r="L101" s="14"/>
      <c r="M101" t="s">
        <v>456</v>
      </c>
      <c r="N101" t="str">
        <f t="shared" si="4"/>
        <v>http://www.mpce.mp.br/wp-content/uploads/2022/08/2022NE00439.pdf</v>
      </c>
      <c r="P101" s="14"/>
    </row>
    <row r="102" spans="1:16"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1511</v>
      </c>
      <c r="L102" s="14"/>
      <c r="M102" t="s">
        <v>457</v>
      </c>
      <c r="N102" t="str">
        <f t="shared" si="4"/>
        <v>http://www.mpce.mp.br/wp-content/uploads/2022/08/2022NE00442.pdf</v>
      </c>
      <c r="P102" s="14"/>
    </row>
    <row r="103" spans="1:16"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1511</v>
      </c>
      <c r="L103" s="14"/>
      <c r="M103" t="s">
        <v>458</v>
      </c>
      <c r="N103" t="str">
        <f t="shared" si="4"/>
        <v>http://www.mpce.mp.br/wp-content/uploads/2022/08/2022NE00446.pdf</v>
      </c>
      <c r="P103" s="14"/>
    </row>
    <row r="104" spans="1:16"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1513</v>
      </c>
      <c r="L104" s="14"/>
      <c r="M104" t="s">
        <v>459</v>
      </c>
      <c r="N104" t="str">
        <f t="shared" si="4"/>
        <v>http://www.mpce.mp.br/wp-content/uploads/2022/08/2022NE00455.pdf</v>
      </c>
      <c r="P104" s="14"/>
    </row>
    <row r="105" spans="1:16"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c r="P105" s="14"/>
    </row>
    <row r="106" spans="1:16"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4">
        <v>65652827300</v>
      </c>
      <c r="L106" s="14"/>
      <c r="M106" t="s">
        <v>488</v>
      </c>
      <c r="N106" t="str">
        <f t="shared" si="4"/>
        <v>http://www.mpce.mp.br/wp-content/uploads/2022/08/2022NE00532.pdf</v>
      </c>
      <c r="P106" s="14"/>
    </row>
    <row r="107" spans="1:16"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4" t="s">
        <v>1508</v>
      </c>
      <c r="L107" s="14"/>
      <c r="M107" t="s">
        <v>489</v>
      </c>
      <c r="N107" t="str">
        <f t="shared" si="4"/>
        <v>http://www.mpce.mp.br/wp-content/uploads/2022/08/2022NE00533.pdf</v>
      </c>
      <c r="P107" s="14"/>
    </row>
    <row r="108" spans="1:16"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4" t="s">
        <v>114</v>
      </c>
      <c r="L108" s="14"/>
      <c r="M108" t="s">
        <v>490</v>
      </c>
      <c r="N108" t="str">
        <f t="shared" si="4"/>
        <v>http://www.mpce.mp.br/wp-content/uploads/2022/08/2022NE00534.pdf</v>
      </c>
      <c r="P108" s="14"/>
    </row>
    <row r="109" spans="1:16"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4" t="s">
        <v>1507</v>
      </c>
      <c r="L109" s="14"/>
      <c r="M109" t="s">
        <v>491</v>
      </c>
      <c r="N109" t="str">
        <f t="shared" si="4"/>
        <v>http://www.mpce.mp.br/wp-content/uploads/2022/08/2022NE00535.pdf</v>
      </c>
      <c r="P109" s="14"/>
    </row>
    <row r="110" spans="1:16"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4">
        <v>19678451824</v>
      </c>
      <c r="L110" s="14"/>
      <c r="M110" t="s">
        <v>492</v>
      </c>
      <c r="N110" t="str">
        <f t="shared" si="4"/>
        <v>http://www.mpce.mp.br/wp-content/uploads/2022/08/2022NE00536.pdf</v>
      </c>
      <c r="P110" s="14"/>
    </row>
    <row r="111" spans="1:16"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4" t="s">
        <v>1423</v>
      </c>
      <c r="L111" s="14"/>
      <c r="M111" t="s">
        <v>493</v>
      </c>
      <c r="N111" t="str">
        <f t="shared" si="4"/>
        <v>http://www.mpce.mp.br/wp-content/uploads/2022/08/2022NE00538.pdf</v>
      </c>
      <c r="P111" s="14"/>
    </row>
    <row r="112" spans="1:16"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4">
        <v>35165286215</v>
      </c>
      <c r="L112" s="14"/>
      <c r="M112" t="s">
        <v>494</v>
      </c>
      <c r="N112" t="str">
        <f t="shared" si="4"/>
        <v>http://www.mpce.mp.br/wp-content/uploads/2022/08/2022NE00540.pdf</v>
      </c>
      <c r="P112" s="14"/>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4">
        <v>50937197300</v>
      </c>
      <c r="L113" s="14"/>
      <c r="M113" t="s">
        <v>495</v>
      </c>
      <c r="N113" t="str">
        <f t="shared" si="4"/>
        <v>http://www.mpce.mp.br/wp-content/uploads/2022/08/2022NE00541.pdf</v>
      </c>
      <c r="P113" s="14"/>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4">
        <v>13526855315</v>
      </c>
      <c r="L114" s="14"/>
      <c r="M114" t="s">
        <v>496</v>
      </c>
      <c r="N114" t="str">
        <f t="shared" si="4"/>
        <v>http://www.mpce.mp.br/wp-content/uploads/2022/08/2022NE00542.pdf</v>
      </c>
      <c r="P114" s="14"/>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4" t="s">
        <v>1506</v>
      </c>
      <c r="L115" s="14"/>
      <c r="M115" t="s">
        <v>497</v>
      </c>
      <c r="N115" t="str">
        <f t="shared" si="4"/>
        <v>http://www.mpce.mp.br/wp-content/uploads/2022/08/2022NE00543.pdf</v>
      </c>
      <c r="P115" s="14"/>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4">
        <v>34123367852</v>
      </c>
      <c r="L116" s="14"/>
      <c r="M116" t="s">
        <v>498</v>
      </c>
      <c r="N116" t="str">
        <f t="shared" si="4"/>
        <v>http://www.mpce.mp.br/wp-content/uploads/2022/08/2022NE00544.pdf</v>
      </c>
      <c r="P116" s="14"/>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4">
        <v>49090674349</v>
      </c>
      <c r="L117" s="14"/>
      <c r="M117" t="s">
        <v>499</v>
      </c>
      <c r="N117" t="str">
        <f t="shared" si="4"/>
        <v>http://www.mpce.mp.br/wp-content/uploads/2022/08/2022NE00545.pdf</v>
      </c>
      <c r="P117" s="14"/>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4">
        <v>77748638349</v>
      </c>
      <c r="L118" s="14"/>
      <c r="M118" t="s">
        <v>500</v>
      </c>
      <c r="N118" t="str">
        <f t="shared" si="4"/>
        <v>http://www.mpce.mp.br/wp-content/uploads/2022/08/2022NE00548.pdf</v>
      </c>
      <c r="P118" s="14"/>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4">
        <v>43713017387</v>
      </c>
      <c r="L119" s="14"/>
      <c r="M119" t="s">
        <v>501</v>
      </c>
      <c r="N119" t="str">
        <f t="shared" si="4"/>
        <v>http://www.mpce.mp.br/wp-content/uploads/2022/08/2022NE00552.pdf</v>
      </c>
      <c r="P119" s="14"/>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4">
        <v>50591630320</v>
      </c>
      <c r="L120" s="14"/>
      <c r="M120" t="s">
        <v>502</v>
      </c>
      <c r="N120" t="str">
        <f t="shared" si="4"/>
        <v>http://www.mpce.mp.br/wp-content/uploads/2022/08/2022NE00555.pdf</v>
      </c>
      <c r="P120" s="14"/>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4" t="s">
        <v>1518</v>
      </c>
      <c r="L121" s="14"/>
      <c r="M121" t="s">
        <v>503</v>
      </c>
      <c r="N121" t="str">
        <f t="shared" si="4"/>
        <v>http://www.mpce.mp.br/wp-content/uploads/2022/08/2022NE00559.pdf</v>
      </c>
      <c r="P121" s="14"/>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4" t="s">
        <v>1518</v>
      </c>
      <c r="L122" s="14"/>
      <c r="M122" t="s">
        <v>504</v>
      </c>
      <c r="N122" t="str">
        <f t="shared" si="4"/>
        <v>http://www.mpce.mp.br/wp-content/uploads/2022/08/2022NE00562.pdf</v>
      </c>
      <c r="P122" s="14"/>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4" t="s">
        <v>1518</v>
      </c>
      <c r="L123" s="14"/>
      <c r="M123" t="s">
        <v>505</v>
      </c>
      <c r="N123" t="str">
        <f t="shared" si="4"/>
        <v>http://www.mpce.mp.br/wp-content/uploads/2022/08/2022NE00563.pdf</v>
      </c>
      <c r="P123" s="14"/>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4" t="s">
        <v>1518</v>
      </c>
      <c r="L124" s="14"/>
      <c r="M124" t="s">
        <v>506</v>
      </c>
      <c r="N124" t="str">
        <f t="shared" si="4"/>
        <v>http://www.mpce.mp.br/wp-content/uploads/2022/08/2022NE00564.pdf</v>
      </c>
      <c r="P124" s="14"/>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4" t="s">
        <v>302</v>
      </c>
      <c r="L125" s="14"/>
      <c r="M125" t="s">
        <v>507</v>
      </c>
      <c r="N125" t="str">
        <f t="shared" si="4"/>
        <v>http://www.mpce.mp.br/wp-content/uploads/2022/08/2022NE00618.pdf</v>
      </c>
      <c r="P125" s="14"/>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4" t="s">
        <v>1519</v>
      </c>
      <c r="L126" s="14"/>
      <c r="M126" t="s">
        <v>508</v>
      </c>
      <c r="N126" t="str">
        <f t="shared" si="4"/>
        <v>http://www.mpce.mp.br/wp-content/uploads/2022/08/2022NE00642.pdf</v>
      </c>
      <c r="P126" s="14"/>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4" t="s">
        <v>1520</v>
      </c>
      <c r="L127" s="14"/>
      <c r="M127" t="s">
        <v>509</v>
      </c>
      <c r="N127" t="str">
        <f t="shared" si="4"/>
        <v>http://www.mpce.mp.br/wp-content/uploads/2022/08/2022NE00643.pdf</v>
      </c>
      <c r="P127" s="14"/>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4" t="s">
        <v>1521</v>
      </c>
      <c r="L128" s="14"/>
      <c r="M128" t="s">
        <v>510</v>
      </c>
      <c r="N128" t="str">
        <f t="shared" si="4"/>
        <v>http://www.mpce.mp.br/wp-content/uploads/2022/08/2022NE00646.pdf</v>
      </c>
      <c r="P128" s="14"/>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4" t="s">
        <v>1511</v>
      </c>
      <c r="L129" s="14"/>
      <c r="M129" t="s">
        <v>511</v>
      </c>
      <c r="N129" t="str">
        <f t="shared" si="4"/>
        <v>http://www.mpce.mp.br/wp-content/uploads/2022/08/2022NE00660.pdf</v>
      </c>
      <c r="P129" s="14"/>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4" t="s">
        <v>1511</v>
      </c>
      <c r="L130" s="14"/>
      <c r="M130" t="s">
        <v>512</v>
      </c>
      <c r="N130" t="str">
        <f t="shared" si="4"/>
        <v>http://www.mpce.mp.br/wp-content/uploads/2022/08/2022NE00661.pdf</v>
      </c>
      <c r="P130" s="14"/>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4">
        <v>19678451824</v>
      </c>
      <c r="L131" s="14"/>
      <c r="M131" t="s">
        <v>513</v>
      </c>
      <c r="N131" t="str">
        <f t="shared" si="4"/>
        <v>http://www.mpce.mp.br/wp-content/uploads/2022/08/2022NE00669.pdf</v>
      </c>
      <c r="P131" s="14"/>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4" t="s">
        <v>1522</v>
      </c>
      <c r="L132" s="14"/>
      <c r="M132" t="s">
        <v>514</v>
      </c>
      <c r="N132" t="str">
        <f t="shared" si="4"/>
        <v>http://www.mpce.mp.br/wp-content/uploads/2022/08/2022NE00698.pdf</v>
      </c>
      <c r="P132" s="14"/>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4" t="s">
        <v>1503</v>
      </c>
      <c r="L133" s="14"/>
      <c r="M133" t="s">
        <v>515</v>
      </c>
      <c r="N133" t="str">
        <f t="shared" si="4"/>
        <v>http://www.mpce.mp.br/wp-content/uploads/2022/08/2022NE00699.pdf</v>
      </c>
      <c r="P133" s="14"/>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4" t="s">
        <v>1502</v>
      </c>
      <c r="L134" s="14"/>
      <c r="M134" t="s">
        <v>516</v>
      </c>
      <c r="N134" t="str">
        <f t="shared" si="4"/>
        <v>http://www.mpce.mp.br/wp-content/uploads/2022/08/2022NE00700.pdf</v>
      </c>
      <c r="P134" s="14"/>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4" t="s">
        <v>1501</v>
      </c>
      <c r="L135" s="14"/>
      <c r="M135" t="s">
        <v>517</v>
      </c>
      <c r="N135" t="str">
        <f t="shared" si="4"/>
        <v>http://www.mpce.mp.br/wp-content/uploads/2022/08/2022NE00701.pdf</v>
      </c>
      <c r="P135" s="14"/>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4" t="s">
        <v>1500</v>
      </c>
      <c r="L136" s="14"/>
      <c r="M136" t="s">
        <v>518</v>
      </c>
      <c r="N136" t="str">
        <f t="shared" si="4"/>
        <v>http://www.mpce.mp.br/wp-content/uploads/2022/08/2022NE00702.pdf</v>
      </c>
      <c r="P136" s="14"/>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4" t="s">
        <v>1523</v>
      </c>
      <c r="L137" s="14"/>
      <c r="M137" t="s">
        <v>519</v>
      </c>
      <c r="N137" t="str">
        <f t="shared" si="4"/>
        <v>http://www.mpce.mp.br/wp-content/uploads/2022/08/2022NE00704.pdf</v>
      </c>
      <c r="P137" s="14"/>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4" t="s">
        <v>1522</v>
      </c>
      <c r="L138" s="14"/>
      <c r="M138" t="s">
        <v>520</v>
      </c>
      <c r="N138" t="str">
        <f t="shared" si="4"/>
        <v>http://www.mpce.mp.br/wp-content/uploads/2022/08/2022NE00705.pdf</v>
      </c>
      <c r="P138" s="14"/>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4" t="s">
        <v>1522</v>
      </c>
      <c r="L139" s="14"/>
      <c r="M139" t="s">
        <v>521</v>
      </c>
      <c r="N139" t="str">
        <f t="shared" si="4"/>
        <v>http://www.mpce.mp.br/wp-content/uploads/2022/08/2022NE00706.pdf</v>
      </c>
      <c r="P139" s="14"/>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4" t="s">
        <v>1524</v>
      </c>
      <c r="L140" s="14"/>
      <c r="M140" t="s">
        <v>522</v>
      </c>
      <c r="N140" t="str">
        <f t="shared" si="4"/>
        <v>http://www.mpce.mp.br/wp-content/uploads/2022/08/2022NE00707.pdf</v>
      </c>
      <c r="P140" s="14"/>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4" t="s">
        <v>1499</v>
      </c>
      <c r="L141" s="14"/>
      <c r="M141" t="s">
        <v>523</v>
      </c>
      <c r="N141" t="str">
        <f t="shared" si="4"/>
        <v>http://www.mpce.mp.br/wp-content/uploads/2022/08/2022NE00708.pdf</v>
      </c>
      <c r="P141" s="14"/>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4" t="s">
        <v>1495</v>
      </c>
      <c r="L142" s="14"/>
      <c r="M142" t="s">
        <v>524</v>
      </c>
      <c r="N142" t="str">
        <f t="shared" si="4"/>
        <v>http://www.mpce.mp.br/wp-content/uploads/2022/08/2022NE00710.pdf</v>
      </c>
      <c r="P142" s="14"/>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4" t="s">
        <v>104</v>
      </c>
      <c r="L143" s="14"/>
      <c r="M143" t="s">
        <v>525</v>
      </c>
      <c r="N143" t="str">
        <f t="shared" si="4"/>
        <v>http://www.mpce.mp.br/wp-content/uploads/2022/08/2022NE00712.pdf</v>
      </c>
      <c r="P143" s="14"/>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4" t="s">
        <v>1517</v>
      </c>
      <c r="L144" s="14"/>
      <c r="M144" t="s">
        <v>526</v>
      </c>
      <c r="N144" t="str">
        <f t="shared" si="4"/>
        <v>http://www.mpce.mp.br/wp-content/uploads/2022/08/2022NE00713.pdf</v>
      </c>
      <c r="P144" s="14"/>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4" t="s">
        <v>1504</v>
      </c>
      <c r="L145" s="14"/>
      <c r="M145" t="s">
        <v>527</v>
      </c>
      <c r="N145" t="str">
        <f t="shared" si="4"/>
        <v>http://www.mpce.mp.br/wp-content/uploads/2022/08/2022NE00714.pdf</v>
      </c>
      <c r="P145" s="14"/>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4" t="s">
        <v>1496</v>
      </c>
      <c r="L146" s="14"/>
      <c r="M146" t="s">
        <v>528</v>
      </c>
      <c r="N146" t="str">
        <f t="shared" si="4"/>
        <v>http://www.mpce.mp.br/wp-content/uploads/2022/08/2022NE00715.pdf</v>
      </c>
      <c r="P146" s="14"/>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4" t="s">
        <v>1497</v>
      </c>
      <c r="L147" s="14"/>
      <c r="M147" t="s">
        <v>529</v>
      </c>
      <c r="N147" t="str">
        <f t="shared" si="4"/>
        <v>http://www.mpce.mp.br/wp-content/uploads/2022/08/2022NE00716.pdf</v>
      </c>
      <c r="P147" s="14"/>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4" t="s">
        <v>1498</v>
      </c>
      <c r="L148" s="14"/>
      <c r="M148" t="s">
        <v>530</v>
      </c>
      <c r="N148" t="str">
        <f t="shared" si="4"/>
        <v>http://www.mpce.mp.br/wp-content/uploads/2022/08/2022NE00718.pdf</v>
      </c>
      <c r="P148" s="14"/>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4" t="s">
        <v>41</v>
      </c>
      <c r="L149" s="14"/>
      <c r="M149" t="s">
        <v>531</v>
      </c>
      <c r="N149" t="str">
        <f t="shared" si="4"/>
        <v>http://www.mpce.mp.br/wp-content/uploads/2022/08/2022NE00719.pdf</v>
      </c>
      <c r="P149" s="14"/>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10"/>
        <v>2022NE00727</v>
      </c>
      <c r="H150" s="22" t="s">
        <v>552</v>
      </c>
      <c r="I150" s="6" t="s">
        <v>93</v>
      </c>
      <c r="J150" s="34" t="s">
        <v>94</v>
      </c>
      <c r="L150" s="14"/>
      <c r="M150" t="s">
        <v>532</v>
      </c>
      <c r="N150" t="str">
        <f t="shared" si="4"/>
        <v>http://www.mpce.mp.br/wp-content/uploads/2022/08/2022NE00727.pdf</v>
      </c>
      <c r="P150" s="14"/>
      <c r="R150" s="44" t="str">
        <f t="shared" si="13"/>
        <v>http://www8.mpce.mp.br/Dispensa /4053/20185.pdf</v>
      </c>
      <c r="S150" s="44" t="str">
        <f t="shared" si="12"/>
        <v>4053/2018-5</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4" t="s">
        <v>1423</v>
      </c>
      <c r="L151" s="14"/>
      <c r="M151" t="s">
        <v>533</v>
      </c>
      <c r="N151" t="str">
        <f t="shared" si="4"/>
        <v>http://www.mpce.mp.br/wp-content/uploads/2022/08/2022NE00728.pdf</v>
      </c>
      <c r="P151" s="14"/>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4" t="s">
        <v>311</v>
      </c>
      <c r="L152" s="14"/>
      <c r="M152" t="s">
        <v>534</v>
      </c>
      <c r="N152" t="str">
        <f t="shared" si="4"/>
        <v>http://www.mpce.mp.br/wp-content/uploads/2022/08/2022NE00729.pdf</v>
      </c>
      <c r="P152" s="14"/>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4" t="s">
        <v>312</v>
      </c>
      <c r="L153" s="14"/>
      <c r="M153" t="s">
        <v>535</v>
      </c>
      <c r="N153" t="str">
        <f t="shared" ref="N153:N216" si="14">"http://www.mpce.mp.br/wp-content/uploads/2022/08/"&amp;M153&amp;".pdf"</f>
        <v>http://www.mpce.mp.br/wp-content/uploads/2022/08/2022NE00730.pdf</v>
      </c>
      <c r="P153" s="14"/>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4" t="s">
        <v>1514</v>
      </c>
      <c r="L154" s="14"/>
      <c r="M154" t="s">
        <v>536</v>
      </c>
      <c r="N154" t="str">
        <f t="shared" si="14"/>
        <v>http://www.mpce.mp.br/wp-content/uploads/2022/08/2022NE00732.pdf</v>
      </c>
      <c r="P154" s="14"/>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4" t="s">
        <v>304</v>
      </c>
      <c r="L155" s="14"/>
      <c r="M155" t="s">
        <v>654</v>
      </c>
      <c r="N155" t="str">
        <f t="shared" si="14"/>
        <v>http://www.mpce.mp.br/wp-content/uploads/2022/08/2022NE00735.pdf</v>
      </c>
      <c r="P155" s="14"/>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4" t="s">
        <v>1525</v>
      </c>
      <c r="L156" s="14"/>
      <c r="M156" t="s">
        <v>657</v>
      </c>
      <c r="N156" t="str">
        <f t="shared" si="14"/>
        <v>http://www.mpce.mp.br/wp-content/uploads/2022/08/2022NE00746.pdf</v>
      </c>
      <c r="P156" s="14"/>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4" t="s">
        <v>99</v>
      </c>
      <c r="L157" s="14"/>
      <c r="M157" t="s">
        <v>658</v>
      </c>
      <c r="N157" t="str">
        <f t="shared" si="14"/>
        <v>http://www.mpce.mp.br/wp-content/uploads/2022/08/2022NE00749.pdf</v>
      </c>
      <c r="P157" s="14"/>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4" t="s">
        <v>1516</v>
      </c>
      <c r="L158" s="14"/>
      <c r="M158" t="s">
        <v>659</v>
      </c>
      <c r="N158" t="str">
        <f t="shared" si="14"/>
        <v>http://www.mpce.mp.br/wp-content/uploads/2022/08/2022NE00752.pdf</v>
      </c>
      <c r="P158" s="14"/>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4" t="s">
        <v>1496</v>
      </c>
      <c r="L159" s="14"/>
      <c r="M159" t="s">
        <v>660</v>
      </c>
      <c r="N159" t="str">
        <f t="shared" si="14"/>
        <v>http://www.mpce.mp.br/wp-content/uploads/2022/08/2022NE00753.pdf</v>
      </c>
      <c r="P159" s="14"/>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4" t="s">
        <v>99</v>
      </c>
      <c r="L160" s="14"/>
      <c r="M160" t="s">
        <v>661</v>
      </c>
      <c r="N160" t="str">
        <f t="shared" si="14"/>
        <v>http://www.mpce.mp.br/wp-content/uploads/2022/08/2022NE00754.pdf</v>
      </c>
      <c r="P160" s="14"/>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4" t="s">
        <v>1503</v>
      </c>
      <c r="L161" s="14"/>
      <c r="M161" t="s">
        <v>662</v>
      </c>
      <c r="N161" t="str">
        <f t="shared" si="14"/>
        <v>http://www.mpce.mp.br/wp-content/uploads/2022/08/2022NE00755.pdf</v>
      </c>
      <c r="P161" s="14"/>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4" t="s">
        <v>1517</v>
      </c>
      <c r="L162" s="14"/>
      <c r="M162" t="s">
        <v>663</v>
      </c>
      <c r="N162" t="str">
        <f t="shared" si="14"/>
        <v>http://www.mpce.mp.br/wp-content/uploads/2022/08/2022NE00756.pdf</v>
      </c>
      <c r="P162" s="14"/>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4" t="s">
        <v>1514</v>
      </c>
      <c r="L163" s="14"/>
      <c r="M163" t="s">
        <v>664</v>
      </c>
      <c r="N163" t="str">
        <f t="shared" si="14"/>
        <v>http://www.mpce.mp.br/wp-content/uploads/2022/08/2022NE00757.pdf</v>
      </c>
      <c r="P163" s="14"/>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4" t="s">
        <v>104</v>
      </c>
      <c r="L164" s="14"/>
      <c r="M164" t="s">
        <v>665</v>
      </c>
      <c r="N164" t="str">
        <f t="shared" si="14"/>
        <v>http://www.mpce.mp.br/wp-content/uploads/2022/08/2022NE00759.pdf</v>
      </c>
      <c r="P164" s="14"/>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4" t="s">
        <v>99</v>
      </c>
      <c r="L165" s="14"/>
      <c r="M165" t="s">
        <v>666</v>
      </c>
      <c r="N165" t="str">
        <f t="shared" si="14"/>
        <v>http://www.mpce.mp.br/wp-content/uploads/2022/08/2022NE00761.pdf</v>
      </c>
      <c r="P165" s="14"/>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4" t="s">
        <v>104</v>
      </c>
      <c r="L166" s="14"/>
      <c r="M166" t="s">
        <v>667</v>
      </c>
      <c r="N166" t="str">
        <f t="shared" si="14"/>
        <v>http://www.mpce.mp.br/wp-content/uploads/2022/08/2022NE00772.pdf</v>
      </c>
      <c r="P166" s="14"/>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4" t="s">
        <v>104</v>
      </c>
      <c r="L167" s="14"/>
      <c r="M167" t="s">
        <v>668</v>
      </c>
      <c r="N167" t="str">
        <f t="shared" si="14"/>
        <v>http://www.mpce.mp.br/wp-content/uploads/2022/08/2022NE00773.pdf</v>
      </c>
      <c r="P167" s="14"/>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4" t="s">
        <v>310</v>
      </c>
      <c r="L168" s="14"/>
      <c r="M168" t="s">
        <v>669</v>
      </c>
      <c r="N168" t="str">
        <f t="shared" si="14"/>
        <v>http://www.mpce.mp.br/wp-content/uploads/2022/08/2022NE00775.pdf</v>
      </c>
      <c r="P168" s="14"/>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4">
        <v>34123367852</v>
      </c>
      <c r="L169" s="14"/>
      <c r="M169" t="s">
        <v>670</v>
      </c>
      <c r="N169" t="str">
        <f t="shared" si="14"/>
        <v>http://www.mpce.mp.br/wp-content/uploads/2022/08/2022NE00777.pdf</v>
      </c>
      <c r="P169" s="14"/>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4">
        <v>35165286215</v>
      </c>
      <c r="L170" s="14"/>
      <c r="M170" t="s">
        <v>671</v>
      </c>
      <c r="N170" t="str">
        <f t="shared" si="14"/>
        <v>http://www.mpce.mp.br/wp-content/uploads/2022/08/2022NE00778.pdf</v>
      </c>
      <c r="P170" s="14"/>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4">
        <v>13526855315</v>
      </c>
      <c r="L171" s="14"/>
      <c r="M171" t="s">
        <v>672</v>
      </c>
      <c r="N171" t="str">
        <f t="shared" si="14"/>
        <v>http://www.mpce.mp.br/wp-content/uploads/2022/08/2022NE00779.pdf</v>
      </c>
      <c r="P171" s="14"/>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4" t="s">
        <v>1506</v>
      </c>
      <c r="L172" s="14"/>
      <c r="M172" t="s">
        <v>673</v>
      </c>
      <c r="N172" t="str">
        <f t="shared" si="14"/>
        <v>http://www.mpce.mp.br/wp-content/uploads/2022/08/2022NE00780.pdf</v>
      </c>
      <c r="P172" s="14"/>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4">
        <v>50937197300</v>
      </c>
      <c r="L173" s="14"/>
      <c r="M173" t="s">
        <v>674</v>
      </c>
      <c r="N173" t="str">
        <f t="shared" si="14"/>
        <v>http://www.mpce.mp.br/wp-content/uploads/2022/08/2022NE00781.pdf</v>
      </c>
      <c r="P173" s="14"/>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4">
        <v>43713017387</v>
      </c>
      <c r="L174" s="14"/>
      <c r="M174" t="s">
        <v>675</v>
      </c>
      <c r="N174" t="str">
        <f t="shared" si="14"/>
        <v>http://www.mpce.mp.br/wp-content/uploads/2022/08/2022NE00782.pdf</v>
      </c>
      <c r="P174" s="14"/>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4">
        <v>49090674349</v>
      </c>
      <c r="L175" s="14"/>
      <c r="M175" t="s">
        <v>676</v>
      </c>
      <c r="N175" t="str">
        <f t="shared" si="14"/>
        <v>http://www.mpce.mp.br/wp-content/uploads/2022/08/2022NE00783.pdf</v>
      </c>
      <c r="P175" s="14"/>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4">
        <v>50591630320</v>
      </c>
      <c r="L176" s="14"/>
      <c r="M176" t="s">
        <v>677</v>
      </c>
      <c r="N176" t="str">
        <f t="shared" si="14"/>
        <v>http://www.mpce.mp.br/wp-content/uploads/2022/08/2022NE00784.pdf</v>
      </c>
      <c r="P176" s="14"/>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4">
        <v>77748638349</v>
      </c>
      <c r="L177" s="14"/>
      <c r="M177" t="s">
        <v>678</v>
      </c>
      <c r="N177" t="str">
        <f t="shared" si="14"/>
        <v>http://www.mpce.mp.br/wp-content/uploads/2022/08/2022NE00785.pdf</v>
      </c>
      <c r="P177" s="14"/>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4">
        <v>65652827300</v>
      </c>
      <c r="L178" s="14"/>
      <c r="M178" t="s">
        <v>679</v>
      </c>
      <c r="N178" t="str">
        <f t="shared" si="14"/>
        <v>http://www.mpce.mp.br/wp-content/uploads/2022/08/2022NE00789.pdf</v>
      </c>
      <c r="P178" s="14"/>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4" t="s">
        <v>114</v>
      </c>
      <c r="L179" s="14"/>
      <c r="M179" t="s">
        <v>680</v>
      </c>
      <c r="N179" t="str">
        <f t="shared" si="14"/>
        <v>http://www.mpce.mp.br/wp-content/uploads/2022/08/2022NE00790.pdf</v>
      </c>
      <c r="P179" s="14"/>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4" t="s">
        <v>1508</v>
      </c>
      <c r="L180" s="14"/>
      <c r="M180" t="s">
        <v>681</v>
      </c>
      <c r="N180" t="str">
        <f t="shared" si="14"/>
        <v>http://www.mpce.mp.br/wp-content/uploads/2022/08/2022NE00791.pdf</v>
      </c>
      <c r="P180" s="14"/>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4" t="s">
        <v>1507</v>
      </c>
      <c r="L181" s="14"/>
      <c r="M181" t="s">
        <v>682</v>
      </c>
      <c r="N181" t="str">
        <f t="shared" si="14"/>
        <v>http://www.mpce.mp.br/wp-content/uploads/2022/08/2022NE00792.pdf</v>
      </c>
      <c r="P181" s="14"/>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4">
        <v>19678451824</v>
      </c>
      <c r="L182" s="14"/>
      <c r="M182" t="s">
        <v>683</v>
      </c>
      <c r="N182" t="str">
        <f t="shared" si="14"/>
        <v>http://www.mpce.mp.br/wp-content/uploads/2022/08/2022NE00793.pdf</v>
      </c>
      <c r="P182" s="14"/>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4" t="s">
        <v>1513</v>
      </c>
      <c r="L183" s="14"/>
      <c r="M183" t="s">
        <v>684</v>
      </c>
      <c r="N183" t="str">
        <f t="shared" si="14"/>
        <v>http://www.mpce.mp.br/wp-content/uploads/2022/08/2022NE00794.pdf</v>
      </c>
      <c r="P183" s="14"/>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4" t="s">
        <v>1504</v>
      </c>
      <c r="L184" s="14"/>
      <c r="M184" t="s">
        <v>685</v>
      </c>
      <c r="N184" t="str">
        <f t="shared" si="14"/>
        <v>http://www.mpce.mp.br/wp-content/uploads/2022/08/2022NE00798.pdf</v>
      </c>
      <c r="P184" s="14"/>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4" t="s">
        <v>1510</v>
      </c>
      <c r="L185" s="14"/>
      <c r="M185" t="s">
        <v>686</v>
      </c>
      <c r="N185" t="str">
        <f t="shared" si="14"/>
        <v>http://www.mpce.mp.br/wp-content/uploads/2022/08/2022NE00799.pdf</v>
      </c>
      <c r="P185" s="14"/>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4" t="s">
        <v>1510</v>
      </c>
      <c r="L186" s="14"/>
      <c r="M186" t="s">
        <v>687</v>
      </c>
      <c r="N186" t="str">
        <f t="shared" si="14"/>
        <v>http://www.mpce.mp.br/wp-content/uploads/2022/08/2022NE00800.pdf</v>
      </c>
      <c r="P186" s="14"/>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4" t="s">
        <v>1511</v>
      </c>
      <c r="L187" s="14"/>
      <c r="M187" t="s">
        <v>688</v>
      </c>
      <c r="N187" t="str">
        <f t="shared" si="14"/>
        <v>http://www.mpce.mp.br/wp-content/uploads/2022/08/2022NE00801.pdf</v>
      </c>
      <c r="P187" s="14"/>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4" t="s">
        <v>1511</v>
      </c>
      <c r="L188" s="14"/>
      <c r="M188" t="s">
        <v>689</v>
      </c>
      <c r="N188" t="str">
        <f t="shared" si="14"/>
        <v>http://www.mpce.mp.br/wp-content/uploads/2022/08/2022NE00802.pdf</v>
      </c>
      <c r="P188" s="14"/>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4" t="s">
        <v>1511</v>
      </c>
      <c r="L189" s="14"/>
      <c r="M189" t="s">
        <v>690</v>
      </c>
      <c r="N189" t="str">
        <f t="shared" si="14"/>
        <v>http://www.mpce.mp.br/wp-content/uploads/2022/08/2022NE00803.pdf</v>
      </c>
      <c r="P189" s="14"/>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4" t="s">
        <v>1511</v>
      </c>
      <c r="L190" s="14"/>
      <c r="M190" t="s">
        <v>691</v>
      </c>
      <c r="N190" t="str">
        <f t="shared" si="14"/>
        <v>http://www.mpce.mp.br/wp-content/uploads/2022/08/2022NE00804.pdf</v>
      </c>
      <c r="P190" s="14"/>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4" t="s">
        <v>1502</v>
      </c>
      <c r="L191" s="14"/>
      <c r="M191" t="s">
        <v>692</v>
      </c>
      <c r="N191" t="str">
        <f t="shared" si="14"/>
        <v>http://www.mpce.mp.br/wp-content/uploads/2022/08/2022NE00809.pdf</v>
      </c>
      <c r="P191" s="14"/>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4" t="s">
        <v>1495</v>
      </c>
      <c r="L192" s="14"/>
      <c r="M192" t="s">
        <v>693</v>
      </c>
      <c r="N192" t="str">
        <f t="shared" si="14"/>
        <v>http://www.mpce.mp.br/wp-content/uploads/2022/08/2022NE00810.pdf</v>
      </c>
      <c r="P192" s="14"/>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4" t="s">
        <v>305</v>
      </c>
      <c r="L193" s="14"/>
      <c r="M193" t="s">
        <v>694</v>
      </c>
      <c r="N193" t="str">
        <f t="shared" si="14"/>
        <v>http://www.mpce.mp.br/wp-content/uploads/2022/08/2022NE00814.pdf</v>
      </c>
      <c r="P193" s="14"/>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4" t="s">
        <v>1501</v>
      </c>
      <c r="L194" s="14"/>
      <c r="M194" t="s">
        <v>695</v>
      </c>
      <c r="N194" t="str">
        <f t="shared" si="14"/>
        <v>http://www.mpce.mp.br/wp-content/uploads/2022/08/2022NE00827.pdf</v>
      </c>
      <c r="P194" s="14"/>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58" si="18">HYPERLINK(N195,M195)</f>
        <v>2022NE00834</v>
      </c>
      <c r="H195" s="22" t="s">
        <v>753</v>
      </c>
      <c r="I195" s="6" t="s">
        <v>732</v>
      </c>
      <c r="J195" s="34" t="s">
        <v>1497</v>
      </c>
      <c r="L195" s="14"/>
      <c r="M195" t="s">
        <v>696</v>
      </c>
      <c r="N195" t="str">
        <f t="shared" si="14"/>
        <v>http://www.mpce.mp.br/wp-content/uploads/2022/08/2022NE00834.pdf</v>
      </c>
      <c r="P195" s="14"/>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4" t="s">
        <v>1499</v>
      </c>
      <c r="L196" s="14"/>
      <c r="M196" t="s">
        <v>697</v>
      </c>
      <c r="N196" t="str">
        <f t="shared" si="14"/>
        <v>http://www.mpce.mp.br/wp-content/uploads/2022/08/2022NE00838.pdf</v>
      </c>
      <c r="P196" s="14"/>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4" t="s">
        <v>1500</v>
      </c>
      <c r="L197" s="14"/>
      <c r="M197" t="s">
        <v>698</v>
      </c>
      <c r="N197" t="str">
        <f t="shared" si="14"/>
        <v>http://www.mpce.mp.br/wp-content/uploads/2022/08/2022NE00843.pdf</v>
      </c>
      <c r="P197" s="14"/>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4" t="s">
        <v>300</v>
      </c>
      <c r="L198" s="14"/>
      <c r="M198" t="s">
        <v>699</v>
      </c>
      <c r="N198" t="str">
        <f t="shared" si="14"/>
        <v>http://www.mpce.mp.br/wp-content/uploads/2022/08/2022NE00844.pdf</v>
      </c>
      <c r="P198" s="14"/>
      <c r="R198" s="44" t="str">
        <f t="shared" si="13"/>
        <v>http://www8.mpce.mp.br/Dispensa /20048/20193.pdf</v>
      </c>
      <c r="S198" s="44" t="str">
        <f t="shared" ref="S198:S261"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4" t="s">
        <v>1479</v>
      </c>
      <c r="L199" s="14"/>
      <c r="M199" t="s">
        <v>700</v>
      </c>
      <c r="N199" t="str">
        <f t="shared" si="14"/>
        <v>http://www.mpce.mp.br/wp-content/uploads/2022/08/2022NE00852.pdf</v>
      </c>
      <c r="P199" s="14"/>
      <c r="R199" s="44" t="str">
        <f t="shared" ref="R199:R262"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4" t="s">
        <v>1423</v>
      </c>
      <c r="L200" s="14"/>
      <c r="M200" t="s">
        <v>701</v>
      </c>
      <c r="N200" t="str">
        <f t="shared" si="14"/>
        <v>http://www.mpce.mp.br/wp-content/uploads/2022/08/2022NE00872.pdf</v>
      </c>
      <c r="P200" s="14"/>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si="18"/>
        <v>2022NE00899</v>
      </c>
      <c r="H201" s="22" t="s">
        <v>807</v>
      </c>
      <c r="I201" s="6" t="s">
        <v>814</v>
      </c>
      <c r="J201" s="34" t="s">
        <v>304</v>
      </c>
      <c r="L201" s="14"/>
      <c r="M201" t="s">
        <v>790</v>
      </c>
      <c r="N201" t="str">
        <f t="shared" si="14"/>
        <v>http://www.mpce.mp.br/wp-content/uploads/2022/08/2022NE00899.pdf</v>
      </c>
      <c r="P201" s="14"/>
      <c r="R201" s="44" t="str">
        <f t="shared" si="20"/>
        <v>http://www8.mpce.mp.br/Inexigibilidade/092022000009107.pdf</v>
      </c>
      <c r="S201" s="44" t="str">
        <f t="shared" si="19"/>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18"/>
        <v>2022NE00910</v>
      </c>
      <c r="H202" s="22" t="s">
        <v>808</v>
      </c>
      <c r="I202" s="6" t="s">
        <v>815</v>
      </c>
      <c r="J202" s="34" t="s">
        <v>288</v>
      </c>
      <c r="L202" s="14"/>
      <c r="M202" t="s">
        <v>791</v>
      </c>
      <c r="N202" t="str">
        <f t="shared" si="14"/>
        <v>http://www.mpce.mp.br/wp-content/uploads/2022/08/2022NE00910.pdf</v>
      </c>
      <c r="P202" s="14"/>
      <c r="R202" s="44" t="str">
        <f t="shared" si="20"/>
        <v>http://www8.mpce.mp.br/Dispensa/092022000024963.pdf</v>
      </c>
      <c r="S202" s="44" t="str">
        <f t="shared" si="19"/>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18"/>
        <v>2022NE00940</v>
      </c>
      <c r="H203" s="22" t="s">
        <v>809</v>
      </c>
      <c r="I203" s="6" t="s">
        <v>816</v>
      </c>
      <c r="J203" s="34" t="s">
        <v>1526</v>
      </c>
      <c r="L203" s="14"/>
      <c r="M203" t="s">
        <v>792</v>
      </c>
      <c r="N203" t="str">
        <f t="shared" si="14"/>
        <v>http://www.mpce.mp.br/wp-content/uploads/2022/08/2022NE00940.pdf</v>
      </c>
      <c r="P203" s="14"/>
      <c r="R203" s="44" t="str">
        <f t="shared" si="20"/>
        <v>http://www8.mpce.mp.br/Dispensa/092022000138865.pdf</v>
      </c>
      <c r="S203" s="44" t="str">
        <f t="shared" si="19"/>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18"/>
        <v>2022NE00941</v>
      </c>
      <c r="H204" s="22" t="s">
        <v>809</v>
      </c>
      <c r="I204" s="6" t="s">
        <v>817</v>
      </c>
      <c r="J204" s="34" t="s">
        <v>1526</v>
      </c>
      <c r="L204" s="14"/>
      <c r="M204" t="s">
        <v>793</v>
      </c>
      <c r="N204" t="str">
        <f t="shared" si="14"/>
        <v>http://www.mpce.mp.br/wp-content/uploads/2022/08/2022NE00941.pdf</v>
      </c>
      <c r="P204" s="14"/>
      <c r="R204" s="44" t="str">
        <f t="shared" si="20"/>
        <v>http://www8.mpce.mp.br/Dispensa/092022000138865.pdf</v>
      </c>
      <c r="S204" s="44" t="str">
        <f t="shared" si="19"/>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18"/>
        <v>2022NE00942</v>
      </c>
      <c r="H205" s="22" t="s">
        <v>809</v>
      </c>
      <c r="I205" s="6" t="s">
        <v>816</v>
      </c>
      <c r="J205" s="34" t="s">
        <v>1526</v>
      </c>
      <c r="L205" s="14"/>
      <c r="M205" t="s">
        <v>794</v>
      </c>
      <c r="N205" t="str">
        <f t="shared" si="14"/>
        <v>http://www.mpce.mp.br/wp-content/uploads/2022/08/2022NE00942.pdf</v>
      </c>
      <c r="P205" s="14"/>
      <c r="R205" s="44" t="str">
        <f t="shared" si="20"/>
        <v>http://www8.mpce.mp.br/Dispensa/092022000138865.pdf</v>
      </c>
      <c r="S205" s="44" t="str">
        <f t="shared" si="19"/>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8"/>
        <v>2022NE00943</v>
      </c>
      <c r="H206" s="22" t="s">
        <v>342</v>
      </c>
      <c r="I206" s="6" t="s">
        <v>241</v>
      </c>
      <c r="J206" s="34" t="s">
        <v>1511</v>
      </c>
      <c r="L206" s="14"/>
      <c r="M206" t="s">
        <v>795</v>
      </c>
      <c r="N206" t="str">
        <f t="shared" si="14"/>
        <v>http://www.mpce.mp.br/wp-content/uploads/2022/08/2022NE00943.pdf</v>
      </c>
      <c r="P206" s="14"/>
      <c r="R206" s="44" t="str">
        <f t="shared" si="20"/>
        <v>http://www8.mpce.mp.br/Dispensa/6774/20192.pdf</v>
      </c>
      <c r="S206" s="44" t="str">
        <f t="shared" si="19"/>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8"/>
        <v>2022NE00946</v>
      </c>
      <c r="H207" s="22" t="s">
        <v>810</v>
      </c>
      <c r="I207" s="6" t="s">
        <v>218</v>
      </c>
      <c r="J207" s="34">
        <v>77748638349</v>
      </c>
      <c r="L207" s="14"/>
      <c r="M207" t="s">
        <v>796</v>
      </c>
      <c r="N207" t="str">
        <f t="shared" si="14"/>
        <v>http://www.mpce.mp.br/wp-content/uploads/2022/08/2022NE00946.pdf</v>
      </c>
      <c r="P207" s="14"/>
      <c r="R207" s="44" t="str">
        <f t="shared" si="20"/>
        <v>http://www8.mpce.mp.br/Dispensa/21507/20189.pdf</v>
      </c>
      <c r="S207" s="44" t="str">
        <f t="shared" si="19"/>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8"/>
        <v>2022NE00956</v>
      </c>
      <c r="H208" s="22" t="s">
        <v>811</v>
      </c>
      <c r="I208" s="6" t="s">
        <v>108</v>
      </c>
      <c r="J208" s="34" t="s">
        <v>109</v>
      </c>
      <c r="L208" s="14"/>
      <c r="M208" t="s">
        <v>797</v>
      </c>
      <c r="N208" t="str">
        <f t="shared" si="14"/>
        <v>http://www.mpce.mp.br/wp-content/uploads/2022/08/2022NE00956.pdf</v>
      </c>
      <c r="P208" s="14"/>
      <c r="R208" s="44" t="str">
        <f t="shared" si="20"/>
        <v>http://www8.mpce.mp.br/Dispensa/092020000123310.pdf</v>
      </c>
      <c r="S208" s="44" t="str">
        <f t="shared" si="19"/>
        <v>09.2020.00012331-0</v>
      </c>
      <c r="T208" t="s">
        <v>1030</v>
      </c>
      <c r="U208" t="s">
        <v>823</v>
      </c>
    </row>
    <row r="209" spans="1:21" ht="25.5" x14ac:dyDescent="0.25">
      <c r="A209" s="34" t="s">
        <v>20</v>
      </c>
      <c r="B209" s="4" t="s">
        <v>21</v>
      </c>
      <c r="C209" s="41" t="str">
        <f t="shared" ref="C209:C215" si="22">(HYPERLINK(T209,U209))</f>
        <v>09.2022.00000872-0</v>
      </c>
      <c r="D209" s="24">
        <v>44705</v>
      </c>
      <c r="E209" s="20" t="s">
        <v>801</v>
      </c>
      <c r="F209" s="4" t="s">
        <v>128</v>
      </c>
      <c r="G209" s="7" t="str">
        <f t="shared" si="18"/>
        <v>2022NE00997</v>
      </c>
      <c r="H209" s="22" t="s">
        <v>812</v>
      </c>
      <c r="I209" s="6" t="s">
        <v>818</v>
      </c>
      <c r="J209" s="34" t="s">
        <v>1498</v>
      </c>
      <c r="L209" s="14"/>
      <c r="M209" t="s">
        <v>798</v>
      </c>
      <c r="N209" t="str">
        <f t="shared" si="14"/>
        <v>http://www.mpce.mp.br/wp-content/uploads/2022/08/2022NE00997.pdf</v>
      </c>
      <c r="P209" s="14"/>
      <c r="R209" s="44" t="str">
        <f t="shared" si="20"/>
        <v>http://www8.mpce.mp.br/Inexigibilidade/092022000008720.pdf</v>
      </c>
      <c r="S209" s="44" t="str">
        <f t="shared" si="19"/>
        <v>09.2022.00000872-0</v>
      </c>
      <c r="T209" t="s">
        <v>1018</v>
      </c>
      <c r="U209" t="s">
        <v>135</v>
      </c>
    </row>
    <row r="210" spans="1:21" ht="51" x14ac:dyDescent="0.25">
      <c r="A210" s="34" t="s">
        <v>20</v>
      </c>
      <c r="B210" s="15" t="s">
        <v>475</v>
      </c>
      <c r="C210" s="41" t="str">
        <f t="shared" si="22"/>
        <v>09.2022.00017116-4</v>
      </c>
      <c r="D210" s="24">
        <v>44711</v>
      </c>
      <c r="E210" s="20" t="s">
        <v>806</v>
      </c>
      <c r="F210" s="4" t="s">
        <v>825</v>
      </c>
      <c r="G210" s="7" t="str">
        <f t="shared" si="18"/>
        <v>2022NE01048</v>
      </c>
      <c r="H210" s="22" t="s">
        <v>813</v>
      </c>
      <c r="I210" s="6" t="s">
        <v>819</v>
      </c>
      <c r="J210" s="34" t="s">
        <v>1527</v>
      </c>
      <c r="L210" s="14"/>
      <c r="M210" t="s">
        <v>799</v>
      </c>
      <c r="N210" t="str">
        <f t="shared" si="14"/>
        <v>http://www.mpce.mp.br/wp-content/uploads/2022/08/2022NE01048.pdf</v>
      </c>
      <c r="P210" s="14"/>
      <c r="R210" s="44" t="str">
        <f t="shared" si="20"/>
        <v>http://www8.mpce.mp.br/Inexigibilidade/092022000171164.pdf</v>
      </c>
      <c r="S210" s="44" t="str">
        <f t="shared" si="19"/>
        <v>09.2022.00017116-4</v>
      </c>
      <c r="T210" t="s">
        <v>1031</v>
      </c>
      <c r="U210" t="s">
        <v>824</v>
      </c>
    </row>
    <row r="211" spans="1:21" ht="38.25" x14ac:dyDescent="0.25">
      <c r="A211" s="36" t="s">
        <v>20</v>
      </c>
      <c r="B211" s="11" t="s">
        <v>140</v>
      </c>
      <c r="C211" s="41" t="str">
        <f>HYPERLINK("http://www8.mpce.mp.br/Inexigibilidade/092021000070909.pdf","09.2021.00007090-9")</f>
        <v>09.2021.00007090-9</v>
      </c>
      <c r="D211" s="24">
        <v>44714</v>
      </c>
      <c r="E211" s="38" t="s">
        <v>854</v>
      </c>
      <c r="F211" s="4" t="s">
        <v>474</v>
      </c>
      <c r="G211" s="7" t="str">
        <f t="shared" si="18"/>
        <v>2022NE01070</v>
      </c>
      <c r="H211" s="22" t="s">
        <v>882</v>
      </c>
      <c r="I211" s="39" t="s">
        <v>898</v>
      </c>
      <c r="J211" s="34" t="s">
        <v>1528</v>
      </c>
      <c r="L211" s="14"/>
      <c r="M211" t="s">
        <v>826</v>
      </c>
      <c r="N211" t="str">
        <f t="shared" si="14"/>
        <v>http://www.mpce.mp.br/wp-content/uploads/2022/08/2022NE01070.pdf</v>
      </c>
      <c r="P211" s="14"/>
      <c r="R211" s="44" t="str">
        <f t="shared" si="20"/>
        <v>http://www8.mpce.mp.br/Inexigibilidade/092021000070909.pdf</v>
      </c>
      <c r="S211" s="44" t="str">
        <f t="shared" si="19"/>
        <v>09.2021.00007090-9</v>
      </c>
      <c r="T211" t="s">
        <v>1034</v>
      </c>
      <c r="U211" t="s">
        <v>906</v>
      </c>
    </row>
    <row r="212" spans="1:21" ht="51" x14ac:dyDescent="0.25">
      <c r="A212" s="36" t="s">
        <v>20</v>
      </c>
      <c r="B212" s="15" t="s">
        <v>475</v>
      </c>
      <c r="C212" s="41" t="str">
        <f t="shared" si="22"/>
        <v>09.2022.00015425-4</v>
      </c>
      <c r="D212" s="24">
        <v>44714</v>
      </c>
      <c r="E212" s="37" t="s">
        <v>855</v>
      </c>
      <c r="F212" s="4" t="s">
        <v>463</v>
      </c>
      <c r="G212" s="7" t="str">
        <f t="shared" si="18"/>
        <v>2022NE01071</v>
      </c>
      <c r="H212" s="22" t="s">
        <v>883</v>
      </c>
      <c r="I212" s="39" t="s">
        <v>899</v>
      </c>
      <c r="J212" s="34" t="s">
        <v>1529</v>
      </c>
      <c r="L212" s="14"/>
      <c r="M212" t="s">
        <v>827</v>
      </c>
      <c r="N212" t="str">
        <f t="shared" si="14"/>
        <v>http://www.mpce.mp.br/wp-content/uploads/2022/08/2022NE01071.pdf</v>
      </c>
      <c r="P212" s="14"/>
      <c r="R212" s="44" t="str">
        <f t="shared" si="20"/>
        <v>http://www8.mpce.mp.br/Inexigibilidade/092022000154254.pdf</v>
      </c>
      <c r="S212" s="44" t="str">
        <f t="shared" si="19"/>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18"/>
        <v>2022NE01086</v>
      </c>
      <c r="H213" s="22">
        <v>79690.600000000006</v>
      </c>
      <c r="I213" s="6" t="s">
        <v>900</v>
      </c>
      <c r="J213" s="34" t="s">
        <v>1530</v>
      </c>
      <c r="L213" s="14"/>
      <c r="M213" t="s">
        <v>828</v>
      </c>
      <c r="N213" t="str">
        <f t="shared" si="14"/>
        <v>http://www.mpce.mp.br/wp-content/uploads/2022/08/2022NE01086.pdf</v>
      </c>
      <c r="P213" s="14"/>
      <c r="R213" s="44" t="str">
        <f t="shared" si="20"/>
        <v>http://www8.mpce.mp.br/Dispensa/23970/20195.pdf</v>
      </c>
      <c r="S213" s="44" t="str">
        <f t="shared" si="19"/>
        <v>23970/2019-5</v>
      </c>
      <c r="T213" t="s">
        <v>1036</v>
      </c>
      <c r="U213" t="s">
        <v>1037</v>
      </c>
    </row>
    <row r="214" spans="1:21" ht="25.5" x14ac:dyDescent="0.25">
      <c r="A214" s="36" t="s">
        <v>20</v>
      </c>
      <c r="B214" s="4" t="s">
        <v>21</v>
      </c>
      <c r="C214" s="41" t="str">
        <f t="shared" si="22"/>
        <v>09.2022.00011844-7</v>
      </c>
      <c r="D214" s="24">
        <v>44715</v>
      </c>
      <c r="E214" s="37" t="s">
        <v>857</v>
      </c>
      <c r="F214" s="4" t="s">
        <v>142</v>
      </c>
      <c r="G214" s="7" t="str">
        <f t="shared" si="18"/>
        <v>2022NE01092</v>
      </c>
      <c r="H214" s="22" t="s">
        <v>884</v>
      </c>
      <c r="I214" s="39" t="s">
        <v>708</v>
      </c>
      <c r="J214" s="34" t="s">
        <v>99</v>
      </c>
      <c r="L214" s="14"/>
      <c r="M214" t="s">
        <v>829</v>
      </c>
      <c r="N214" t="str">
        <f t="shared" si="14"/>
        <v>http://www.mpce.mp.br/wp-content/uploads/2022/08/2022NE01092.pdf</v>
      </c>
      <c r="P214" s="14"/>
      <c r="R214" s="44" t="str">
        <f t="shared" si="20"/>
        <v>http://www8.mpce.mp.br/Inexigibilidade/092022000118447.pdf</v>
      </c>
      <c r="S214" s="44" t="str">
        <f t="shared" si="19"/>
        <v>09.2022.00011844-7</v>
      </c>
      <c r="T214" t="s">
        <v>979</v>
      </c>
      <c r="U214" t="s">
        <v>783</v>
      </c>
    </row>
    <row r="215" spans="1:21" ht="51" x14ac:dyDescent="0.25">
      <c r="A215" s="36" t="s">
        <v>20</v>
      </c>
      <c r="B215" s="11" t="s">
        <v>475</v>
      </c>
      <c r="C215" s="41" t="str">
        <f t="shared" si="22"/>
        <v>09.2021.00016130-0</v>
      </c>
      <c r="D215" s="24">
        <v>44720</v>
      </c>
      <c r="E215" s="37" t="s">
        <v>858</v>
      </c>
      <c r="F215" s="4" t="s">
        <v>463</v>
      </c>
      <c r="G215" s="7" t="str">
        <f t="shared" si="18"/>
        <v>2022NE01127</v>
      </c>
      <c r="H215" s="22" t="s">
        <v>885</v>
      </c>
      <c r="I215" s="39" t="s">
        <v>901</v>
      </c>
      <c r="J215" s="34" t="s">
        <v>1531</v>
      </c>
      <c r="L215" s="14"/>
      <c r="M215" t="s">
        <v>830</v>
      </c>
      <c r="N215" t="str">
        <f t="shared" si="14"/>
        <v>http://www.mpce.mp.br/wp-content/uploads/2022/08/2022NE01127.pdf</v>
      </c>
      <c r="P215" s="14"/>
      <c r="R215" s="44" t="str">
        <f t="shared" si="20"/>
        <v>http://www8.mpce.mp.br/Inexigibilidade/092021000161300.pdf</v>
      </c>
      <c r="S215" s="44" t="str">
        <f t="shared" si="19"/>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18"/>
        <v>2022NE01140</v>
      </c>
      <c r="H216" s="22" t="s">
        <v>886</v>
      </c>
      <c r="I216" s="39" t="s">
        <v>902</v>
      </c>
      <c r="J216" s="34" t="s">
        <v>1429</v>
      </c>
      <c r="L216" s="14"/>
      <c r="M216" t="s">
        <v>831</v>
      </c>
      <c r="N216" t="str">
        <f t="shared" si="14"/>
        <v>http://www.mpce.mp.br/wp-content/uploads/2022/08/2022NE01140.pdf</v>
      </c>
      <c r="P216" s="14"/>
      <c r="R216" s="44" t="str">
        <f t="shared" si="20"/>
        <v>http://www8.mpce.mp.br/Inexigibilidade/48002/20170.pdf</v>
      </c>
      <c r="S216" s="44" t="str">
        <f t="shared" si="19"/>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18"/>
        <v>2022NE01150</v>
      </c>
      <c r="H217" s="22" t="s">
        <v>887</v>
      </c>
      <c r="I217" s="39" t="s">
        <v>242</v>
      </c>
      <c r="J217" s="34">
        <v>23017090353</v>
      </c>
      <c r="L217" s="14"/>
      <c r="M217" t="s">
        <v>832</v>
      </c>
      <c r="N217" t="str">
        <f t="shared" ref="N217:N253" si="23">"http://www.mpce.mp.br/wp-content/uploads/2022/08/"&amp;M217&amp;".pdf"</f>
        <v>http://www.mpce.mp.br/wp-content/uploads/2022/08/2022NE01150.pdf</v>
      </c>
      <c r="P217" s="14"/>
      <c r="R217" s="44" t="str">
        <f t="shared" si="20"/>
        <v>http://www8.mpce.mp.br/Dispensa/33570/20159.pdf</v>
      </c>
      <c r="S217" s="44" t="str">
        <f t="shared" si="19"/>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18"/>
        <v>2022NE01152</v>
      </c>
      <c r="H218" s="22" t="s">
        <v>888</v>
      </c>
      <c r="I218" s="39" t="s">
        <v>225</v>
      </c>
      <c r="J218" s="34">
        <v>20941439372</v>
      </c>
      <c r="L218" s="14"/>
      <c r="M218" t="s">
        <v>833</v>
      </c>
      <c r="N218" t="str">
        <f t="shared" si="23"/>
        <v>http://www.mpce.mp.br/wp-content/uploads/2022/08/2022NE01152.pdf</v>
      </c>
      <c r="P218" s="14"/>
      <c r="R218" s="44" t="str">
        <f t="shared" si="20"/>
        <v>http://www8.mpce.mp.br/Dispensa/67950/20160.pdf</v>
      </c>
      <c r="S218" s="44" t="str">
        <f t="shared" si="19"/>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18"/>
        <v>2022NE01157</v>
      </c>
      <c r="H219" s="22" t="s">
        <v>889</v>
      </c>
      <c r="I219" s="39" t="s">
        <v>903</v>
      </c>
      <c r="J219" s="34" t="s">
        <v>1532</v>
      </c>
      <c r="L219" s="14"/>
      <c r="M219" t="s">
        <v>834</v>
      </c>
      <c r="N219" t="str">
        <f t="shared" si="23"/>
        <v>http://www.mpce.mp.br/wp-content/uploads/2022/08/2022NE01157.pdf</v>
      </c>
      <c r="P219" s="14"/>
      <c r="R219" s="44" t="str">
        <f t="shared" si="20"/>
        <v>http://www8.mpce.mp.br/Dispensa/092022000191650.pdf</v>
      </c>
      <c r="S219" s="44" t="str">
        <f t="shared" si="19"/>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18"/>
        <v>2022NE01163</v>
      </c>
      <c r="H220" s="22" t="s">
        <v>890</v>
      </c>
      <c r="I220" s="39" t="s">
        <v>123</v>
      </c>
      <c r="J220" s="34" t="s">
        <v>124</v>
      </c>
      <c r="L220" s="14"/>
      <c r="M220" t="s">
        <v>835</v>
      </c>
      <c r="N220" t="str">
        <f t="shared" si="23"/>
        <v>http://www.mpce.mp.br/wp-content/uploads/2022/08/2022NE01163.pdf</v>
      </c>
      <c r="P220" s="14"/>
      <c r="R220" s="44" t="str">
        <f t="shared" si="20"/>
        <v>http://www8.mpce.mp.br/Dispensa/26067/20148.pdf</v>
      </c>
      <c r="S220" s="44" t="str">
        <f t="shared" si="19"/>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si="18"/>
        <v>2022NE01170</v>
      </c>
      <c r="H221" s="22" t="s">
        <v>891</v>
      </c>
      <c r="I221" s="39" t="s">
        <v>904</v>
      </c>
      <c r="J221" s="34" t="s">
        <v>1533</v>
      </c>
      <c r="L221" s="14"/>
      <c r="M221" t="s">
        <v>836</v>
      </c>
      <c r="N221" t="str">
        <f t="shared" si="23"/>
        <v>http://www.mpce.mp.br/wp-content/uploads/2022/08/2022NE01170.pdf</v>
      </c>
      <c r="P221" s="14"/>
      <c r="R221" s="44" t="str">
        <f t="shared" si="20"/>
        <v>http://www8.mpce.mp.br/Dispensa/092022000207303.pdf</v>
      </c>
      <c r="S221" s="44" t="str">
        <f t="shared" si="19"/>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18"/>
        <v>2022NE01172</v>
      </c>
      <c r="H222" s="22" t="s">
        <v>892</v>
      </c>
      <c r="I222" s="39" t="s">
        <v>218</v>
      </c>
      <c r="J222" s="34">
        <v>77748638349</v>
      </c>
      <c r="L222" s="14"/>
      <c r="M222" t="s">
        <v>837</v>
      </c>
      <c r="N222" t="str">
        <f t="shared" si="23"/>
        <v>http://www.mpce.mp.br/wp-content/uploads/2022/08/2022NE01172.pdf</v>
      </c>
      <c r="P222" s="14"/>
      <c r="R222" s="44" t="str">
        <f t="shared" si="20"/>
        <v>http://www8.mpce.mp.br/Dispensa/21507/20189.pdf</v>
      </c>
      <c r="S222" s="44" t="str">
        <f t="shared" si="19"/>
        <v>21507/2018-9</v>
      </c>
      <c r="T222" t="s">
        <v>1051</v>
      </c>
      <c r="U222" t="s">
        <v>1052</v>
      </c>
    </row>
    <row r="223" spans="1:21" ht="89.25" x14ac:dyDescent="0.25">
      <c r="A223" s="36" t="s">
        <v>20</v>
      </c>
      <c r="B223" s="15" t="s">
        <v>475</v>
      </c>
      <c r="C223" s="41" t="str">
        <f t="shared" ref="C223:C246" si="24">(HYPERLINK(T223,U223))</f>
        <v>09.2022.00017775-8</v>
      </c>
      <c r="D223" s="24">
        <v>44739</v>
      </c>
      <c r="E223" s="37" t="s">
        <v>866</v>
      </c>
      <c r="F223" s="4" t="s">
        <v>474</v>
      </c>
      <c r="G223" s="7" t="str">
        <f t="shared" si="18"/>
        <v>2022NE01198</v>
      </c>
      <c r="H223" s="22" t="s">
        <v>893</v>
      </c>
      <c r="I223" s="39" t="s">
        <v>905</v>
      </c>
      <c r="J223" s="34" t="s">
        <v>1424</v>
      </c>
      <c r="L223" s="14"/>
      <c r="M223" t="s">
        <v>838</v>
      </c>
      <c r="N223" t="str">
        <f t="shared" si="23"/>
        <v>http://www.mpce.mp.br/wp-content/uploads/2022/08/2022NE01198.pdf</v>
      </c>
      <c r="P223" s="14"/>
      <c r="R223" s="44" t="str">
        <f t="shared" si="20"/>
        <v>http://www8.mpce.mp.br/Inexigibilidade/092022000177758.pdf</v>
      </c>
      <c r="S223" s="44" t="str">
        <f t="shared" si="19"/>
        <v>09.2022.00017775-8</v>
      </c>
      <c r="T223" t="s">
        <v>1053</v>
      </c>
      <c r="U223" t="s">
        <v>1054</v>
      </c>
    </row>
    <row r="224" spans="1:21" ht="38.25" x14ac:dyDescent="0.25">
      <c r="A224" s="36" t="s">
        <v>22</v>
      </c>
      <c r="B224" s="4" t="s">
        <v>912</v>
      </c>
      <c r="C224" s="41" t="str">
        <f t="shared" si="24"/>
        <v>09.2022.00022365-8</v>
      </c>
      <c r="D224" s="24">
        <v>44739</v>
      </c>
      <c r="E224" s="37" t="s">
        <v>867</v>
      </c>
      <c r="F224" s="4" t="s">
        <v>470</v>
      </c>
      <c r="G224" s="7" t="str">
        <f t="shared" si="18"/>
        <v>2022NE01208</v>
      </c>
      <c r="H224" s="22" t="s">
        <v>894</v>
      </c>
      <c r="I224" s="39" t="s">
        <v>256</v>
      </c>
      <c r="J224" s="34" t="s">
        <v>1515</v>
      </c>
      <c r="L224" s="14"/>
      <c r="M224" t="s">
        <v>839</v>
      </c>
      <c r="N224" t="str">
        <f t="shared" si="23"/>
        <v>http://www.mpce.mp.br/wp-content/uploads/2022/08/2022NE01208.pdf</v>
      </c>
      <c r="P224" s="14"/>
      <c r="R224" s="44" t="str">
        <f t="shared" si="20"/>
        <v>http://www8.mpce.mp.br/Dispensa/092022000223658.pdf</v>
      </c>
      <c r="S224" s="44" t="str">
        <f t="shared" si="19"/>
        <v>09.2022.00022365-8</v>
      </c>
      <c r="T224" t="s">
        <v>1055</v>
      </c>
      <c r="U224" t="s">
        <v>1056</v>
      </c>
    </row>
    <row r="225" spans="1:21" ht="38.25" x14ac:dyDescent="0.25">
      <c r="A225" s="36" t="s">
        <v>22</v>
      </c>
      <c r="B225" s="4" t="s">
        <v>912</v>
      </c>
      <c r="C225" s="41" t="str">
        <f t="shared" si="24"/>
        <v>09.2022.00022349-1</v>
      </c>
      <c r="D225" s="24">
        <v>44739</v>
      </c>
      <c r="E225" s="37" t="s">
        <v>868</v>
      </c>
      <c r="F225" s="4" t="s">
        <v>470</v>
      </c>
      <c r="G225" s="7" t="str">
        <f t="shared" si="18"/>
        <v>2022NE01209</v>
      </c>
      <c r="H225" s="22" t="s">
        <v>895</v>
      </c>
      <c r="I225" s="39" t="s">
        <v>256</v>
      </c>
      <c r="J225" s="34" t="s">
        <v>1515</v>
      </c>
      <c r="L225" s="14"/>
      <c r="M225" t="s">
        <v>840</v>
      </c>
      <c r="N225" t="str">
        <f t="shared" si="23"/>
        <v>http://www.mpce.mp.br/wp-content/uploads/2022/08/2022NE01209.pdf</v>
      </c>
      <c r="P225" s="14"/>
      <c r="R225" s="44" t="str">
        <f t="shared" si="20"/>
        <v>http://www8.mpce.mp.br/Dispensa/092022000223491.pdf</v>
      </c>
      <c r="S225" s="44" t="str">
        <f t="shared" si="19"/>
        <v>09.2022.00022349-1</v>
      </c>
      <c r="T225" t="s">
        <v>1057</v>
      </c>
      <c r="U225" t="s">
        <v>1058</v>
      </c>
    </row>
    <row r="226" spans="1:21" ht="38.25" x14ac:dyDescent="0.25">
      <c r="A226" s="36" t="s">
        <v>22</v>
      </c>
      <c r="B226" s="4" t="s">
        <v>912</v>
      </c>
      <c r="C226" s="41" t="str">
        <f t="shared" si="24"/>
        <v>09.2022.00022005-0</v>
      </c>
      <c r="D226" s="24">
        <v>44739</v>
      </c>
      <c r="E226" s="37" t="s">
        <v>869</v>
      </c>
      <c r="F226" s="4" t="s">
        <v>470</v>
      </c>
      <c r="G226" s="7" t="str">
        <f t="shared" si="18"/>
        <v>2022NE01210</v>
      </c>
      <c r="H226" s="22" t="s">
        <v>896</v>
      </c>
      <c r="I226" s="39" t="s">
        <v>256</v>
      </c>
      <c r="J226" s="34" t="s">
        <v>1515</v>
      </c>
      <c r="L226" s="14"/>
      <c r="M226" t="s">
        <v>841</v>
      </c>
      <c r="N226" t="str">
        <f t="shared" si="23"/>
        <v>http://www.mpce.mp.br/wp-content/uploads/2022/08/2022NE01210.pdf</v>
      </c>
      <c r="P226" s="14"/>
      <c r="R226" s="44" t="str">
        <f t="shared" si="20"/>
        <v>http://www8.mpce.mp.br/Dispensa/092022000220050.pdf</v>
      </c>
      <c r="S226" s="44" t="str">
        <f t="shared" si="19"/>
        <v>09.2022.00022005-0</v>
      </c>
      <c r="T226" t="s">
        <v>1059</v>
      </c>
      <c r="U226" t="s">
        <v>1060</v>
      </c>
    </row>
    <row r="227" spans="1:21" ht="38.25" x14ac:dyDescent="0.25">
      <c r="A227" s="36" t="s">
        <v>22</v>
      </c>
      <c r="B227" s="4" t="s">
        <v>912</v>
      </c>
      <c r="C227" s="41" t="str">
        <f t="shared" si="24"/>
        <v>09.2022.00021970-0</v>
      </c>
      <c r="D227" s="24">
        <v>44739</v>
      </c>
      <c r="E227" s="37" t="s">
        <v>870</v>
      </c>
      <c r="F227" s="4" t="s">
        <v>470</v>
      </c>
      <c r="G227" s="7" t="str">
        <f t="shared" si="18"/>
        <v>2022NE01211</v>
      </c>
      <c r="H227" s="22" t="s">
        <v>897</v>
      </c>
      <c r="I227" s="39" t="s">
        <v>256</v>
      </c>
      <c r="J227" s="34" t="s">
        <v>1515</v>
      </c>
      <c r="L227" s="14"/>
      <c r="M227" t="s">
        <v>842</v>
      </c>
      <c r="N227" t="str">
        <f t="shared" si="23"/>
        <v>http://www.mpce.mp.br/wp-content/uploads/2022/08/2022NE01211.pdf</v>
      </c>
      <c r="P227" s="14"/>
      <c r="R227" s="44" t="str">
        <f t="shared" si="20"/>
        <v>http://www8.mpce.mp.br/Dispensa/092022000219700.pdf</v>
      </c>
      <c r="S227" s="44" t="str">
        <f t="shared" si="19"/>
        <v>09.2022.00021970-0</v>
      </c>
      <c r="T227" t="s">
        <v>1061</v>
      </c>
      <c r="U227" t="s">
        <v>1062</v>
      </c>
    </row>
    <row r="228" spans="1:21" ht="25.5" x14ac:dyDescent="0.25">
      <c r="A228" s="36" t="s">
        <v>20</v>
      </c>
      <c r="B228" s="4" t="s">
        <v>21</v>
      </c>
      <c r="C228" s="41" t="str">
        <f t="shared" si="24"/>
        <v>09.2022.00022980-8</v>
      </c>
      <c r="D228" s="24">
        <v>44741</v>
      </c>
      <c r="E228" s="37" t="s">
        <v>871</v>
      </c>
      <c r="F228" s="4" t="s">
        <v>128</v>
      </c>
      <c r="G228" s="7" t="str">
        <f t="shared" si="18"/>
        <v>2022NE01269</v>
      </c>
      <c r="H228" s="22" t="s">
        <v>549</v>
      </c>
      <c r="I228" s="39" t="s">
        <v>50</v>
      </c>
      <c r="J228" s="34" t="s">
        <v>1496</v>
      </c>
      <c r="L228" s="14"/>
      <c r="M228" t="s">
        <v>843</v>
      </c>
      <c r="N228" t="str">
        <f t="shared" si="23"/>
        <v>http://www.mpce.mp.br/wp-content/uploads/2022/08/2022NE01269.pdf</v>
      </c>
      <c r="P228" s="14"/>
      <c r="R228" s="44" t="str">
        <f t="shared" si="20"/>
        <v>http://www8.mpce.mp.br/Inexigibilidade/092022000229808.pdf</v>
      </c>
      <c r="S228" s="44" t="str">
        <f t="shared" si="19"/>
        <v>09.2022.00022980-8</v>
      </c>
      <c r="T228" t="s">
        <v>1063</v>
      </c>
      <c r="U228" t="s">
        <v>1064</v>
      </c>
    </row>
    <row r="229" spans="1:21" ht="38.25" x14ac:dyDescent="0.25">
      <c r="A229" s="36" t="s">
        <v>20</v>
      </c>
      <c r="B229" s="4" t="s">
        <v>21</v>
      </c>
      <c r="C229" s="41" t="str">
        <f t="shared" si="24"/>
        <v>09.2022.00022971-9</v>
      </c>
      <c r="D229" s="24">
        <v>44741</v>
      </c>
      <c r="E229" s="37" t="s">
        <v>872</v>
      </c>
      <c r="F229" s="4" t="s">
        <v>128</v>
      </c>
      <c r="G229" s="7" t="str">
        <f t="shared" si="18"/>
        <v>2022NE01272</v>
      </c>
      <c r="H229" s="22" t="s">
        <v>359</v>
      </c>
      <c r="I229" s="39" t="s">
        <v>60</v>
      </c>
      <c r="J229" s="34" t="s">
        <v>1498</v>
      </c>
      <c r="L229" s="14"/>
      <c r="M229" t="s">
        <v>844</v>
      </c>
      <c r="N229" t="str">
        <f t="shared" si="23"/>
        <v>http://www.mpce.mp.br/wp-content/uploads/2022/08/2022NE01272.pdf</v>
      </c>
      <c r="P229" s="14"/>
      <c r="R229" s="44" t="str">
        <f t="shared" si="20"/>
        <v>http://www8.mpce.mp.br/Inexigibilidade/092022000229719.pdf</v>
      </c>
      <c r="S229" s="44" t="str">
        <f t="shared" si="19"/>
        <v>09.2022.00022971-9</v>
      </c>
      <c r="T229" t="s">
        <v>1065</v>
      </c>
      <c r="U229" t="s">
        <v>1066</v>
      </c>
    </row>
    <row r="230" spans="1:21" ht="25.5" x14ac:dyDescent="0.25">
      <c r="A230" s="36" t="s">
        <v>20</v>
      </c>
      <c r="B230" s="4" t="s">
        <v>21</v>
      </c>
      <c r="C230" s="41" t="str">
        <f t="shared" si="24"/>
        <v>09.2022.00022975-2</v>
      </c>
      <c r="D230" s="24">
        <v>44741</v>
      </c>
      <c r="E230" s="37" t="s">
        <v>873</v>
      </c>
      <c r="F230" s="4" t="s">
        <v>128</v>
      </c>
      <c r="G230" s="7" t="str">
        <f t="shared" si="18"/>
        <v>2022NE01279</v>
      </c>
      <c r="H230" s="22" t="s">
        <v>545</v>
      </c>
      <c r="I230" s="39" t="s">
        <v>563</v>
      </c>
      <c r="J230" s="34" t="s">
        <v>1497</v>
      </c>
      <c r="L230" s="14"/>
      <c r="M230" t="s">
        <v>845</v>
      </c>
      <c r="N230" t="str">
        <f t="shared" si="23"/>
        <v>http://www.mpce.mp.br/wp-content/uploads/2022/08/2022NE01279.pdf</v>
      </c>
      <c r="P230" s="14"/>
      <c r="R230" s="44" t="str">
        <f t="shared" si="20"/>
        <v>http://www8.mpce.mp.br/Inexigibilidade/092022000229752.pdf</v>
      </c>
      <c r="S230" s="44" t="str">
        <f t="shared" si="19"/>
        <v>09.2022.00022975-2</v>
      </c>
      <c r="T230" t="s">
        <v>1067</v>
      </c>
      <c r="U230" t="s">
        <v>1068</v>
      </c>
    </row>
    <row r="231" spans="1:21" ht="38.25" x14ac:dyDescent="0.25">
      <c r="A231" s="36" t="s">
        <v>20</v>
      </c>
      <c r="B231" s="4" t="s">
        <v>21</v>
      </c>
      <c r="C231" s="41" t="str">
        <f t="shared" si="24"/>
        <v>09.2022.00022968-5</v>
      </c>
      <c r="D231" s="24">
        <v>44741</v>
      </c>
      <c r="E231" s="37" t="s">
        <v>874</v>
      </c>
      <c r="F231" s="4" t="s">
        <v>128</v>
      </c>
      <c r="G231" s="7" t="str">
        <f t="shared" si="18"/>
        <v>2022NE01280</v>
      </c>
      <c r="H231" s="22" t="s">
        <v>549</v>
      </c>
      <c r="I231" s="39" t="s">
        <v>40</v>
      </c>
      <c r="J231" s="34" t="s">
        <v>41</v>
      </c>
      <c r="L231" s="14"/>
      <c r="M231" t="s">
        <v>846</v>
      </c>
      <c r="N231" t="str">
        <f t="shared" si="23"/>
        <v>http://www.mpce.mp.br/wp-content/uploads/2022/08/2022NE01280.pdf</v>
      </c>
      <c r="P231" s="14"/>
      <c r="R231" s="44" t="str">
        <f t="shared" si="20"/>
        <v>http://www8.mpce.mp.br/Inexigibilidade/092022000229685.pdf</v>
      </c>
      <c r="S231" s="44" t="str">
        <f t="shared" si="19"/>
        <v>09.2022.00022968-5</v>
      </c>
      <c r="T231" t="s">
        <v>1069</v>
      </c>
      <c r="U231" t="s">
        <v>1070</v>
      </c>
    </row>
    <row r="232" spans="1:21" ht="25.5" x14ac:dyDescent="0.25">
      <c r="A232" s="36" t="s">
        <v>20</v>
      </c>
      <c r="B232" s="4" t="s">
        <v>21</v>
      </c>
      <c r="C232" s="41" t="str">
        <f t="shared" si="24"/>
        <v>09.2022.00023039-2</v>
      </c>
      <c r="D232" s="24">
        <v>44742</v>
      </c>
      <c r="E232" s="37" t="s">
        <v>875</v>
      </c>
      <c r="F232" s="4" t="s">
        <v>128</v>
      </c>
      <c r="G232" s="7" t="str">
        <f t="shared" si="18"/>
        <v>2022NE01286</v>
      </c>
      <c r="H232" s="22" t="s">
        <v>546</v>
      </c>
      <c r="I232" s="39" t="s">
        <v>83</v>
      </c>
      <c r="J232" s="34" t="s">
        <v>1502</v>
      </c>
      <c r="L232" s="14"/>
      <c r="M232" t="s">
        <v>847</v>
      </c>
      <c r="N232" t="str">
        <f t="shared" si="23"/>
        <v>http://www.mpce.mp.br/wp-content/uploads/2022/08/2022NE01286.pdf</v>
      </c>
      <c r="P232" s="14"/>
      <c r="R232" s="44" t="str">
        <f t="shared" si="20"/>
        <v>http://www8.mpce.mp.br/Inexigibilidade/092022000230392.pdf</v>
      </c>
      <c r="S232" s="44" t="str">
        <f t="shared" si="19"/>
        <v>09.2022.00023039-2</v>
      </c>
      <c r="T232" t="s">
        <v>1071</v>
      </c>
      <c r="U232" t="s">
        <v>1072</v>
      </c>
    </row>
    <row r="233" spans="1:21" ht="38.25" x14ac:dyDescent="0.25">
      <c r="A233" s="36" t="s">
        <v>20</v>
      </c>
      <c r="B233" s="4" t="s">
        <v>21</v>
      </c>
      <c r="C233" s="41" t="str">
        <f t="shared" si="24"/>
        <v>09.2022.00023033-7</v>
      </c>
      <c r="D233" s="24">
        <v>44742</v>
      </c>
      <c r="E233" s="37" t="s">
        <v>876</v>
      </c>
      <c r="F233" s="4" t="s">
        <v>128</v>
      </c>
      <c r="G233" s="7" t="str">
        <f t="shared" si="18"/>
        <v>2022NE01287</v>
      </c>
      <c r="H233" s="22" t="s">
        <v>546</v>
      </c>
      <c r="I233" s="39" t="s">
        <v>78</v>
      </c>
      <c r="J233" s="34" t="s">
        <v>1501</v>
      </c>
      <c r="L233" s="14"/>
      <c r="M233" t="s">
        <v>848</v>
      </c>
      <c r="N233" t="str">
        <f t="shared" si="23"/>
        <v>http://www.mpce.mp.br/wp-content/uploads/2022/08/2022NE01287.pdf</v>
      </c>
      <c r="P233" s="14"/>
      <c r="R233" s="44" t="str">
        <f t="shared" si="20"/>
        <v>http://www8.mpce.mp.br/Inexigibilidade/092022000230337.pdf</v>
      </c>
      <c r="S233" s="44" t="str">
        <f t="shared" si="19"/>
        <v>09.2022.00023033-7</v>
      </c>
      <c r="T233" t="s">
        <v>1073</v>
      </c>
      <c r="U233" t="s">
        <v>1074</v>
      </c>
    </row>
    <row r="234" spans="1:21" ht="38.25" x14ac:dyDescent="0.25">
      <c r="A234" s="36" t="s">
        <v>20</v>
      </c>
      <c r="B234" s="4" t="s">
        <v>21</v>
      </c>
      <c r="C234" s="41" t="str">
        <f t="shared" si="24"/>
        <v>09.2022.00023022-6</v>
      </c>
      <c r="D234" s="24">
        <v>44742</v>
      </c>
      <c r="E234" s="37" t="s">
        <v>877</v>
      </c>
      <c r="F234" s="4" t="s">
        <v>128</v>
      </c>
      <c r="G234" s="7" t="str">
        <f t="shared" si="18"/>
        <v>2022NE01288</v>
      </c>
      <c r="H234" s="22" t="s">
        <v>548</v>
      </c>
      <c r="I234" s="39" t="s">
        <v>68</v>
      </c>
      <c r="J234" s="34" t="s">
        <v>1499</v>
      </c>
      <c r="L234" s="14"/>
      <c r="M234" t="s">
        <v>849</v>
      </c>
      <c r="N234" t="str">
        <f t="shared" si="23"/>
        <v>http://www.mpce.mp.br/wp-content/uploads/2022/08/2022NE01288.pdf</v>
      </c>
      <c r="P234" s="14"/>
      <c r="R234" s="44" t="str">
        <f t="shared" si="20"/>
        <v>http://www8.mpce.mp.br/Inexigibilidade/092022000230226.pdf</v>
      </c>
      <c r="S234" s="44" t="str">
        <f t="shared" si="19"/>
        <v>09.2022.00023022-6</v>
      </c>
      <c r="T234" t="s">
        <v>1075</v>
      </c>
      <c r="U234" t="s">
        <v>1076</v>
      </c>
    </row>
    <row r="235" spans="1:21" ht="25.5" x14ac:dyDescent="0.25">
      <c r="A235" s="36" t="s">
        <v>20</v>
      </c>
      <c r="B235" s="4" t="s">
        <v>21</v>
      </c>
      <c r="C235" s="41" t="str">
        <f t="shared" si="24"/>
        <v>09.2022.00023017-0</v>
      </c>
      <c r="D235" s="24">
        <v>44742</v>
      </c>
      <c r="E235" s="37" t="s">
        <v>878</v>
      </c>
      <c r="F235" s="4" t="s">
        <v>128</v>
      </c>
      <c r="G235" s="7" t="str">
        <f t="shared" si="18"/>
        <v>2022NE01289</v>
      </c>
      <c r="H235" s="22" t="s">
        <v>545</v>
      </c>
      <c r="I235" s="39" t="s">
        <v>35</v>
      </c>
      <c r="J235" s="34" t="s">
        <v>1495</v>
      </c>
      <c r="L235" s="14"/>
      <c r="M235" t="s">
        <v>850</v>
      </c>
      <c r="N235" t="str">
        <f t="shared" si="23"/>
        <v>http://www.mpce.mp.br/wp-content/uploads/2022/08/2022NE01289.pdf</v>
      </c>
      <c r="P235" s="14"/>
      <c r="R235" s="44" t="str">
        <f t="shared" si="20"/>
        <v>http://www8.mpce.mp.br/Inexigibilidade/092022000230170.pdf</v>
      </c>
      <c r="S235" s="44" t="str">
        <f t="shared" si="19"/>
        <v>09.2022.00023017-0</v>
      </c>
      <c r="T235" t="s">
        <v>1077</v>
      </c>
      <c r="U235" t="s">
        <v>1078</v>
      </c>
    </row>
    <row r="236" spans="1:21" ht="25.5" x14ac:dyDescent="0.25">
      <c r="A236" s="36" t="s">
        <v>20</v>
      </c>
      <c r="B236" s="4" t="s">
        <v>21</v>
      </c>
      <c r="C236" s="41" t="str">
        <f t="shared" si="24"/>
        <v>09.2022.00023009-2</v>
      </c>
      <c r="D236" s="24">
        <v>44742</v>
      </c>
      <c r="E236" s="37" t="s">
        <v>879</v>
      </c>
      <c r="F236" s="4" t="s">
        <v>128</v>
      </c>
      <c r="G236" s="7" t="str">
        <f t="shared" si="18"/>
        <v>2022NE01290</v>
      </c>
      <c r="H236" s="22" t="s">
        <v>359</v>
      </c>
      <c r="I236" s="39" t="s">
        <v>45</v>
      </c>
      <c r="J236" s="34" t="s">
        <v>1504</v>
      </c>
      <c r="L236" s="14"/>
      <c r="M236" t="s">
        <v>851</v>
      </c>
      <c r="N236" t="str">
        <f t="shared" si="23"/>
        <v>http://www.mpce.mp.br/wp-content/uploads/2022/08/2022NE01290.pdf</v>
      </c>
      <c r="P236" s="14"/>
      <c r="R236" s="44" t="str">
        <f t="shared" si="20"/>
        <v>http://www8.mpce.mp.br/Inexigibilidade/092022000230092.pdf</v>
      </c>
      <c r="S236" s="44" t="str">
        <f t="shared" si="19"/>
        <v>09.2022.00023009-2</v>
      </c>
      <c r="T236" t="s">
        <v>1079</v>
      </c>
      <c r="U236" t="s">
        <v>1080</v>
      </c>
    </row>
    <row r="237" spans="1:21" ht="25.5" x14ac:dyDescent="0.25">
      <c r="A237" s="36" t="s">
        <v>20</v>
      </c>
      <c r="B237" s="4" t="s">
        <v>21</v>
      </c>
      <c r="C237" s="41" t="str">
        <f t="shared" si="24"/>
        <v>09.2022.00023028-1</v>
      </c>
      <c r="D237" s="24">
        <v>44742</v>
      </c>
      <c r="E237" s="37" t="s">
        <v>880</v>
      </c>
      <c r="F237" s="4" t="s">
        <v>128</v>
      </c>
      <c r="G237" s="7" t="str">
        <f t="shared" si="18"/>
        <v>2022NE01292</v>
      </c>
      <c r="H237" s="22" t="s">
        <v>551</v>
      </c>
      <c r="I237" s="39" t="s">
        <v>73</v>
      </c>
      <c r="J237" s="34" t="s">
        <v>1500</v>
      </c>
      <c r="L237" s="14"/>
      <c r="M237" t="s">
        <v>852</v>
      </c>
      <c r="N237" t="str">
        <f t="shared" si="23"/>
        <v>http://www.mpce.mp.br/wp-content/uploads/2022/08/2022NE01292.pdf</v>
      </c>
      <c r="P237" s="14"/>
      <c r="R237" s="44" t="str">
        <f t="shared" si="20"/>
        <v>http://www8.mpce.mp.br/Inexigibilidade/092022000230281.pdf</v>
      </c>
      <c r="S237" s="44" t="str">
        <f t="shared" si="19"/>
        <v>09.2022.00023028-1</v>
      </c>
      <c r="T237" t="s">
        <v>1081</v>
      </c>
      <c r="U237" t="s">
        <v>1082</v>
      </c>
    </row>
    <row r="238" spans="1:21" ht="25.5" x14ac:dyDescent="0.25">
      <c r="A238" s="36" t="s">
        <v>20</v>
      </c>
      <c r="B238" s="4" t="s">
        <v>21</v>
      </c>
      <c r="C238" s="41" t="str">
        <f t="shared" si="24"/>
        <v>09.2022.00023013-7</v>
      </c>
      <c r="D238" s="24">
        <v>44742</v>
      </c>
      <c r="E238" s="37" t="s">
        <v>881</v>
      </c>
      <c r="F238" s="4" t="s">
        <v>128</v>
      </c>
      <c r="G238" s="7" t="str">
        <f t="shared" si="18"/>
        <v>2022NE01299</v>
      </c>
      <c r="H238" s="22" t="s">
        <v>551</v>
      </c>
      <c r="I238" s="39" t="s">
        <v>260</v>
      </c>
      <c r="J238" s="34" t="s">
        <v>1517</v>
      </c>
      <c r="L238" s="14"/>
      <c r="M238" t="s">
        <v>853</v>
      </c>
      <c r="N238" t="str">
        <f t="shared" si="23"/>
        <v>http://www.mpce.mp.br/wp-content/uploads/2022/08/2022NE01299.pdf</v>
      </c>
      <c r="P238" s="14"/>
      <c r="R238" s="44" t="str">
        <f t="shared" si="20"/>
        <v>http://www8.mpce.mp.br/Inexigibilidade/092022000230137.pdf</v>
      </c>
      <c r="S238" s="44" t="str">
        <f t="shared" si="19"/>
        <v>09.2022.00023013-7</v>
      </c>
      <c r="T238" t="s">
        <v>1083</v>
      </c>
      <c r="U238" t="s">
        <v>1084</v>
      </c>
    </row>
    <row r="239" spans="1:21" ht="38.25" x14ac:dyDescent="0.25">
      <c r="A239" s="34" t="s">
        <v>20</v>
      </c>
      <c r="B239" s="4" t="s">
        <v>21</v>
      </c>
      <c r="C239" s="41" t="str">
        <f t="shared" si="24"/>
        <v>09.2022.00023297-9</v>
      </c>
      <c r="D239" s="24">
        <v>44746</v>
      </c>
      <c r="E239" s="20" t="s">
        <v>913</v>
      </c>
      <c r="F239" s="4" t="s">
        <v>128</v>
      </c>
      <c r="G239" s="7" t="str">
        <f t="shared" si="18"/>
        <v>2022NE01306</v>
      </c>
      <c r="H239" s="22" t="s">
        <v>541</v>
      </c>
      <c r="I239" s="6" t="s">
        <v>254</v>
      </c>
      <c r="J239" s="34" t="s">
        <v>1514</v>
      </c>
      <c r="L239" s="14"/>
      <c r="M239" t="s">
        <v>930</v>
      </c>
      <c r="N239" t="str">
        <f t="shared" si="23"/>
        <v>http://www.mpce.mp.br/wp-content/uploads/2022/08/2022NE01306.pdf</v>
      </c>
      <c r="P239" s="14"/>
      <c r="R239" s="44" t="str">
        <f t="shared" si="20"/>
        <v>http://www8.mpce.mp.br/Inexigibilidade/092022000232979.pdf</v>
      </c>
      <c r="S239" s="44" t="str">
        <f t="shared" si="19"/>
        <v>09.2022.00023297-9</v>
      </c>
      <c r="T239" t="s">
        <v>1085</v>
      </c>
      <c r="U239" t="s">
        <v>1086</v>
      </c>
    </row>
    <row r="240" spans="1:21" ht="38.25" x14ac:dyDescent="0.25">
      <c r="A240" s="34" t="s">
        <v>20</v>
      </c>
      <c r="B240" s="4" t="s">
        <v>21</v>
      </c>
      <c r="C240" s="41" t="str">
        <f t="shared" si="24"/>
        <v>09.2022.00023323-4</v>
      </c>
      <c r="D240" s="24">
        <v>44746</v>
      </c>
      <c r="E240" s="20" t="s">
        <v>914</v>
      </c>
      <c r="F240" s="4" t="s">
        <v>472</v>
      </c>
      <c r="G240" s="7" t="str">
        <f t="shared" si="18"/>
        <v>2022NE01307</v>
      </c>
      <c r="H240" s="22" t="s">
        <v>359</v>
      </c>
      <c r="I240" s="6" t="s">
        <v>257</v>
      </c>
      <c r="J240" s="34" t="s">
        <v>304</v>
      </c>
      <c r="L240" s="14"/>
      <c r="M240" t="s">
        <v>931</v>
      </c>
      <c r="N240" t="str">
        <f t="shared" si="23"/>
        <v>http://www.mpce.mp.br/wp-content/uploads/2022/08/2022NE01307.pdf</v>
      </c>
      <c r="P240" s="14"/>
      <c r="R240" s="44" t="str">
        <f t="shared" si="20"/>
        <v>http://www8.mpce.mp.br/Inexigibilidade/092022000233234.pdf</v>
      </c>
      <c r="S240" s="44" t="str">
        <f t="shared" si="19"/>
        <v>09.2022.00023323-4</v>
      </c>
      <c r="T240" t="s">
        <v>1087</v>
      </c>
      <c r="U240" t="s">
        <v>1088</v>
      </c>
    </row>
    <row r="241" spans="1:21" ht="57" x14ac:dyDescent="0.25">
      <c r="A241" s="34" t="s">
        <v>22</v>
      </c>
      <c r="B241" s="11" t="s">
        <v>140</v>
      </c>
      <c r="C241" s="41" t="str">
        <f>HYPERLINK("http://www.mpce.mp.br/wp-content/uploads/2022/08/Contrato-035-2018-.pdf","4053/2018-5")</f>
        <v>4053/2018-5</v>
      </c>
      <c r="D241" s="24">
        <v>44746</v>
      </c>
      <c r="E241" s="19" t="s">
        <v>915</v>
      </c>
      <c r="F241" s="4" t="s">
        <v>139</v>
      </c>
      <c r="G241" s="7" t="str">
        <f t="shared" si="18"/>
        <v>2022NE01308</v>
      </c>
      <c r="H241" s="22" t="s">
        <v>552</v>
      </c>
      <c r="I241" s="6" t="s">
        <v>93</v>
      </c>
      <c r="J241" s="34" t="s">
        <v>94</v>
      </c>
      <c r="L241" s="14"/>
      <c r="M241" t="s">
        <v>932</v>
      </c>
      <c r="N241" t="str">
        <f t="shared" si="23"/>
        <v>http://www.mpce.mp.br/wp-content/uploads/2022/08/2022NE01308.pdf</v>
      </c>
      <c r="P241" s="14"/>
      <c r="R241" s="44" t="str">
        <f t="shared" si="20"/>
        <v>http://www8.mpce.mp.br/Dispensa/4053/20185.pdf</v>
      </c>
      <c r="S241" s="44" t="str">
        <f t="shared" si="19"/>
        <v>4053/2018-5</v>
      </c>
      <c r="T241" t="s">
        <v>1089</v>
      </c>
      <c r="U241" t="s">
        <v>1090</v>
      </c>
    </row>
    <row r="242" spans="1:21" ht="25.5" x14ac:dyDescent="0.25">
      <c r="A242" s="34" t="s">
        <v>20</v>
      </c>
      <c r="B242" s="4" t="s">
        <v>21</v>
      </c>
      <c r="C242" s="41" t="str">
        <f t="shared" si="24"/>
        <v>09.2022.00023289-0</v>
      </c>
      <c r="D242" s="24">
        <v>44746</v>
      </c>
      <c r="E242" s="20" t="s">
        <v>916</v>
      </c>
      <c r="F242" s="4" t="s">
        <v>128</v>
      </c>
      <c r="G242" s="7" t="str">
        <f t="shared" si="18"/>
        <v>2022NE01309</v>
      </c>
      <c r="H242" s="22" t="s">
        <v>545</v>
      </c>
      <c r="I242" s="6" t="s">
        <v>88</v>
      </c>
      <c r="J242" s="34" t="s">
        <v>1503</v>
      </c>
      <c r="L242" s="14"/>
      <c r="M242" t="s">
        <v>933</v>
      </c>
      <c r="N242" t="str">
        <f t="shared" si="23"/>
        <v>http://www.mpce.mp.br/wp-content/uploads/2022/08/2022NE01309.pdf</v>
      </c>
      <c r="P242" s="14"/>
      <c r="R242" s="44" t="str">
        <f t="shared" si="20"/>
        <v>http://www8.mpce.mp.br/Inexigibilidade/092022000232890.pdf</v>
      </c>
      <c r="S242" s="44" t="str">
        <f t="shared" si="19"/>
        <v>09.2022.00023289-0</v>
      </c>
      <c r="T242" t="s">
        <v>1091</v>
      </c>
      <c r="U242" t="s">
        <v>1092</v>
      </c>
    </row>
    <row r="243" spans="1:21" ht="57" x14ac:dyDescent="0.25">
      <c r="A243" s="34" t="s">
        <v>22</v>
      </c>
      <c r="B243" s="11" t="s">
        <v>140</v>
      </c>
      <c r="C243" s="41" t="str">
        <f>HYPERLINK("http://www.mpce.mp.br/wp-content/uploads/2022/08/Contrato-053-2019.pdf","41480/2018-5")</f>
        <v>41480/2018-5</v>
      </c>
      <c r="D243" s="24">
        <v>44746</v>
      </c>
      <c r="E243" s="19" t="s">
        <v>917</v>
      </c>
      <c r="F243" s="4" t="s">
        <v>139</v>
      </c>
      <c r="G243" s="7" t="str">
        <f t="shared" si="18"/>
        <v>2022NE01311</v>
      </c>
      <c r="H243" s="22" t="s">
        <v>370</v>
      </c>
      <c r="I243" s="6" t="s">
        <v>264</v>
      </c>
      <c r="J243" s="34" t="s">
        <v>311</v>
      </c>
      <c r="L243" s="14"/>
      <c r="M243" t="s">
        <v>934</v>
      </c>
      <c r="N243" t="str">
        <f t="shared" si="23"/>
        <v>http://www.mpce.mp.br/wp-content/uploads/2022/08/2022NE01311.pdf</v>
      </c>
      <c r="P243" s="14"/>
      <c r="R243" s="44" t="str">
        <f t="shared" si="20"/>
        <v>http://www8.mpce.mp.br/Dispensa/41480/20185.pdf</v>
      </c>
      <c r="S243" s="44" t="str">
        <f t="shared" si="19"/>
        <v>41480/2018-5</v>
      </c>
      <c r="T243" t="s">
        <v>1093</v>
      </c>
      <c r="U243" t="s">
        <v>1094</v>
      </c>
    </row>
    <row r="244" spans="1:21" ht="38.25" x14ac:dyDescent="0.25">
      <c r="A244" s="34" t="s">
        <v>20</v>
      </c>
      <c r="B244" s="4" t="s">
        <v>21</v>
      </c>
      <c r="C244" s="41" t="str">
        <f t="shared" si="24"/>
        <v>09.2022.00023406-6</v>
      </c>
      <c r="D244" s="24">
        <v>44746</v>
      </c>
      <c r="E244" s="20" t="s">
        <v>918</v>
      </c>
      <c r="F244" s="4" t="s">
        <v>142</v>
      </c>
      <c r="G244" s="7" t="str">
        <f t="shared" si="18"/>
        <v>2022NE01315</v>
      </c>
      <c r="H244" s="22" t="s">
        <v>927</v>
      </c>
      <c r="I244" s="6" t="s">
        <v>98</v>
      </c>
      <c r="J244" s="34" t="s">
        <v>99</v>
      </c>
      <c r="L244" s="14"/>
      <c r="M244" t="s">
        <v>935</v>
      </c>
      <c r="N244" t="str">
        <f t="shared" si="23"/>
        <v>http://www.mpce.mp.br/wp-content/uploads/2022/08/2022NE01315.pdf</v>
      </c>
      <c r="P244" s="14"/>
      <c r="R244" s="44" t="str">
        <f t="shared" si="20"/>
        <v>http://www8.mpce.mp.br/Inexigibilidade/092022000234066.pdf</v>
      </c>
      <c r="S244" s="44" t="str">
        <f t="shared" si="19"/>
        <v>09.2022.00023406-6</v>
      </c>
      <c r="T244" t="s">
        <v>1095</v>
      </c>
      <c r="U244" t="s">
        <v>1096</v>
      </c>
    </row>
    <row r="245" spans="1:21" ht="38.25" x14ac:dyDescent="0.25">
      <c r="A245" s="34" t="s">
        <v>20</v>
      </c>
      <c r="B245" s="4" t="s">
        <v>21</v>
      </c>
      <c r="C245" s="41" t="str">
        <f t="shared" si="24"/>
        <v>09.2022.00023403-3</v>
      </c>
      <c r="D245" s="24">
        <v>44746</v>
      </c>
      <c r="E245" s="20" t="s">
        <v>919</v>
      </c>
      <c r="F245" s="4" t="s">
        <v>142</v>
      </c>
      <c r="G245" s="7" t="str">
        <f t="shared" si="18"/>
        <v>2022NE01316</v>
      </c>
      <c r="H245" s="22" t="s">
        <v>757</v>
      </c>
      <c r="I245" s="6" t="s">
        <v>735</v>
      </c>
      <c r="J245" s="34" t="s">
        <v>1479</v>
      </c>
      <c r="L245" s="14"/>
      <c r="M245" t="s">
        <v>936</v>
      </c>
      <c r="N245" t="str">
        <f t="shared" si="23"/>
        <v>http://www.mpce.mp.br/wp-content/uploads/2022/08/2022NE01316.pdf</v>
      </c>
      <c r="P245" s="14"/>
      <c r="R245" s="44" t="str">
        <f t="shared" si="20"/>
        <v>http://www8.mpce.mp.br/Inexigibilidade/092022000234033.pdf</v>
      </c>
      <c r="S245" s="44" t="str">
        <f t="shared" si="19"/>
        <v>09.2022.00023403-3</v>
      </c>
      <c r="T245" t="s">
        <v>1097</v>
      </c>
      <c r="U245" t="s">
        <v>1098</v>
      </c>
    </row>
    <row r="246" spans="1:21" ht="25.5" x14ac:dyDescent="0.25">
      <c r="A246" s="34" t="s">
        <v>20</v>
      </c>
      <c r="B246" s="4" t="s">
        <v>21</v>
      </c>
      <c r="C246" s="41" t="str">
        <f t="shared" si="24"/>
        <v>09.2022.00023396-7</v>
      </c>
      <c r="D246" s="24">
        <v>44746</v>
      </c>
      <c r="E246" s="20" t="s">
        <v>945</v>
      </c>
      <c r="F246" s="4" t="s">
        <v>142</v>
      </c>
      <c r="G246" s="7" t="str">
        <f t="shared" si="18"/>
        <v>2022NE01317</v>
      </c>
      <c r="H246" s="22" t="s">
        <v>545</v>
      </c>
      <c r="I246" s="6" t="s">
        <v>98</v>
      </c>
      <c r="J246" s="34" t="s">
        <v>99</v>
      </c>
      <c r="L246" s="14"/>
      <c r="M246" t="s">
        <v>937</v>
      </c>
      <c r="N246" t="str">
        <f t="shared" si="23"/>
        <v>http://www.mpce.mp.br/wp-content/uploads/2022/08/2022NE01317.pdf</v>
      </c>
      <c r="P246" s="14"/>
      <c r="R246" s="44" t="str">
        <f t="shared" si="20"/>
        <v>http://www8.mpce.mp.br/Inexigibilidade/092022000233967.pdf</v>
      </c>
      <c r="S246" s="44" t="str">
        <f t="shared" si="19"/>
        <v>09.2022.00023396-7</v>
      </c>
      <c r="T246" t="s">
        <v>1099</v>
      </c>
      <c r="U246" t="s">
        <v>1100</v>
      </c>
    </row>
    <row r="247" spans="1:21" ht="71.25" x14ac:dyDescent="0.25">
      <c r="A247" s="34" t="s">
        <v>22</v>
      </c>
      <c r="B247" s="4" t="s">
        <v>140</v>
      </c>
      <c r="C247" s="41" t="str">
        <f>HYPERLINK("http://www.mpce.mp.br/wp-content/uploads/2022/08/Contrato-023-2020-CORREIOS.pdf","09.2020.00007143-7")</f>
        <v>09.2020.00007143-7</v>
      </c>
      <c r="D247" s="24">
        <v>44747</v>
      </c>
      <c r="E247" s="19" t="s">
        <v>920</v>
      </c>
      <c r="F247" s="4" t="s">
        <v>469</v>
      </c>
      <c r="G247" s="7" t="str">
        <f t="shared" si="18"/>
        <v>2022NE01327</v>
      </c>
      <c r="H247" s="22" t="s">
        <v>541</v>
      </c>
      <c r="I247" s="6" t="s">
        <v>255</v>
      </c>
      <c r="J247" s="34" t="s">
        <v>302</v>
      </c>
      <c r="L247" s="14"/>
      <c r="M247" t="s">
        <v>938</v>
      </c>
      <c r="N247" t="str">
        <f t="shared" si="23"/>
        <v>http://www.mpce.mp.br/wp-content/uploads/2022/08/2022NE01327.pdf</v>
      </c>
      <c r="P247" s="14"/>
      <c r="R247" s="44" t="str">
        <f t="shared" si="20"/>
        <v>http://www8.mpce.mp.br/Dispensa/092020000071437.pdf</v>
      </c>
      <c r="S247" s="44" t="str">
        <f t="shared" si="19"/>
        <v>09.2020.00007143-7</v>
      </c>
      <c r="T247" t="s">
        <v>1101</v>
      </c>
      <c r="U247" t="s">
        <v>1102</v>
      </c>
    </row>
    <row r="248" spans="1:21" ht="51" x14ac:dyDescent="0.25">
      <c r="A248" s="34" t="s">
        <v>20</v>
      </c>
      <c r="B248" s="15" t="s">
        <v>1286</v>
      </c>
      <c r="C248" s="41" t="str">
        <f>HYPERLINK("http://www.mpce.mp.br/wp-content/uploads/2022/08/Contrato-007-2019.pdf","48002/2017-0")</f>
        <v>48002/2017-0</v>
      </c>
      <c r="D248" s="24">
        <v>44753</v>
      </c>
      <c r="E248" s="19" t="s">
        <v>921</v>
      </c>
      <c r="F248" s="4" t="s">
        <v>909</v>
      </c>
      <c r="G248" s="7" t="str">
        <f t="shared" si="18"/>
        <v>2022NE01363</v>
      </c>
      <c r="H248" s="22" t="s">
        <v>928</v>
      </c>
      <c r="I248" s="6" t="s">
        <v>902</v>
      </c>
      <c r="J248" s="34" t="s">
        <v>1429</v>
      </c>
      <c r="L248" s="14"/>
      <c r="M248" t="s">
        <v>939</v>
      </c>
      <c r="N248" t="str">
        <f t="shared" si="23"/>
        <v>http://www.mpce.mp.br/wp-content/uploads/2022/08/2022NE01363.pdf</v>
      </c>
      <c r="P248" s="14"/>
      <c r="R248" s="44" t="str">
        <f t="shared" si="20"/>
        <v>http://www8.mpce.mp.br/Inexigibilidade/48002/20170.pdf</v>
      </c>
      <c r="S248" s="44" t="str">
        <f t="shared" si="19"/>
        <v>48002/2017-0</v>
      </c>
      <c r="T248" t="s">
        <v>1039</v>
      </c>
      <c r="U248" t="s">
        <v>1040</v>
      </c>
    </row>
    <row r="249" spans="1:21" ht="128.25" x14ac:dyDescent="0.25">
      <c r="A249" s="34" t="s">
        <v>22</v>
      </c>
      <c r="B249" s="11" t="s">
        <v>140</v>
      </c>
      <c r="C249" s="41" t="str">
        <f>HYPERLINK("http://www8.mpce.mp.br/Dispensa/092020000123310.pdf","09.2020.00012331-0")</f>
        <v>09.2020.00012331-0</v>
      </c>
      <c r="D249" s="24">
        <v>44762</v>
      </c>
      <c r="E249" s="19" t="s">
        <v>922</v>
      </c>
      <c r="F249" s="4" t="s">
        <v>144</v>
      </c>
      <c r="G249" s="7" t="str">
        <f t="shared" si="18"/>
        <v>2022NE01440</v>
      </c>
      <c r="H249" s="22" t="s">
        <v>811</v>
      </c>
      <c r="I249" s="6" t="s">
        <v>108</v>
      </c>
      <c r="J249" s="34" t="s">
        <v>109</v>
      </c>
      <c r="L249" s="14"/>
      <c r="M249" t="s">
        <v>940</v>
      </c>
      <c r="N249" t="str">
        <f t="shared" si="23"/>
        <v>http://www.mpce.mp.br/wp-content/uploads/2022/08/2022NE01440.pdf</v>
      </c>
      <c r="P249" s="14"/>
      <c r="R249" s="44" t="str">
        <f t="shared" si="20"/>
        <v>http://www8.mpce.mp.br/Dispensa/092020000123310.pdf</v>
      </c>
      <c r="S249" s="44" t="str">
        <f t="shared" si="19"/>
        <v>09.2020.00012331-0</v>
      </c>
      <c r="T249" t="s">
        <v>1103</v>
      </c>
      <c r="U249" t="s">
        <v>1104</v>
      </c>
    </row>
    <row r="250" spans="1:21" ht="51" x14ac:dyDescent="0.25">
      <c r="A250" s="34" t="s">
        <v>20</v>
      </c>
      <c r="B250" s="15" t="s">
        <v>475</v>
      </c>
      <c r="C250" s="41" t="str">
        <f t="shared" ref="C250:C252" si="25">(HYPERLINK(T250,U250))</f>
        <v>09.2022.00017806-8</v>
      </c>
      <c r="D250" s="24">
        <v>44764</v>
      </c>
      <c r="E250" s="20" t="s">
        <v>923</v>
      </c>
      <c r="F250" s="4" t="s">
        <v>617</v>
      </c>
      <c r="G250" s="7" t="str">
        <f t="shared" si="18"/>
        <v>2022NE01446</v>
      </c>
      <c r="H250" s="22" t="s">
        <v>370</v>
      </c>
      <c r="I250" s="6" t="s">
        <v>926</v>
      </c>
      <c r="J250" s="34" t="s">
        <v>1534</v>
      </c>
      <c r="L250" s="14"/>
      <c r="M250" t="s">
        <v>941</v>
      </c>
      <c r="N250" t="str">
        <f t="shared" si="23"/>
        <v>http://www.mpce.mp.br/wp-content/uploads/2022/08/2022NE01446.pdf</v>
      </c>
      <c r="P250" s="14"/>
      <c r="R250" s="44" t="str">
        <f t="shared" si="20"/>
        <v>http://www8.mpce.mp.br/Inexigibilidade/092022000178068.pdf</v>
      </c>
      <c r="S250" s="44" t="str">
        <f t="shared" si="19"/>
        <v>09.2022.00017806-8</v>
      </c>
      <c r="T250" t="s">
        <v>1105</v>
      </c>
      <c r="U250" t="s">
        <v>1106</v>
      </c>
    </row>
    <row r="251" spans="1:21" ht="51" x14ac:dyDescent="0.25">
      <c r="A251" s="34" t="s">
        <v>20</v>
      </c>
      <c r="B251" s="15" t="s">
        <v>475</v>
      </c>
      <c r="C251" s="41" t="str">
        <f t="shared" si="25"/>
        <v>09.2022.00017806-8</v>
      </c>
      <c r="D251" s="24">
        <v>44767</v>
      </c>
      <c r="E251" s="20" t="s">
        <v>924</v>
      </c>
      <c r="F251" s="4" t="s">
        <v>617</v>
      </c>
      <c r="G251" s="7" t="str">
        <f t="shared" si="18"/>
        <v>2022NE01451</v>
      </c>
      <c r="H251" s="22" t="s">
        <v>370</v>
      </c>
      <c r="I251" s="6" t="s">
        <v>926</v>
      </c>
      <c r="J251" s="34" t="s">
        <v>1534</v>
      </c>
      <c r="L251" s="14"/>
      <c r="M251" t="s">
        <v>942</v>
      </c>
      <c r="N251" t="str">
        <f t="shared" si="23"/>
        <v>http://www.mpce.mp.br/wp-content/uploads/2022/08/2022NE01451.pdf</v>
      </c>
      <c r="P251" s="14"/>
      <c r="R251" s="44" t="str">
        <f t="shared" si="20"/>
        <v>http://www8.mpce.mp.br/Inexigibilidade/092022000178068.pdf</v>
      </c>
      <c r="S251" s="44" t="str">
        <f t="shared" si="19"/>
        <v>09.2022.00017806-8</v>
      </c>
      <c r="T251" t="s">
        <v>1105</v>
      </c>
      <c r="U251" t="s">
        <v>1106</v>
      </c>
    </row>
    <row r="252" spans="1:21" ht="51" x14ac:dyDescent="0.25">
      <c r="A252" s="34" t="s">
        <v>20</v>
      </c>
      <c r="B252" s="15" t="s">
        <v>475</v>
      </c>
      <c r="C252" s="41" t="str">
        <f t="shared" si="25"/>
        <v>09.2022.00017116-4</v>
      </c>
      <c r="D252" s="24">
        <v>44770</v>
      </c>
      <c r="E252" s="20" t="s">
        <v>925</v>
      </c>
      <c r="F252" s="4" t="s">
        <v>825</v>
      </c>
      <c r="G252" s="7" t="str">
        <f t="shared" si="18"/>
        <v>2022NE01477</v>
      </c>
      <c r="H252" s="22" t="s">
        <v>813</v>
      </c>
      <c r="I252" s="6" t="s">
        <v>819</v>
      </c>
      <c r="J252" s="34" t="s">
        <v>1527</v>
      </c>
      <c r="L252" s="14"/>
      <c r="M252" t="s">
        <v>943</v>
      </c>
      <c r="N252" t="str">
        <f t="shared" si="23"/>
        <v>http://www.mpce.mp.br/wp-content/uploads/2022/08/2022NE01477.pdf</v>
      </c>
      <c r="P252" s="14"/>
      <c r="R252" s="44" t="str">
        <f t="shared" si="20"/>
        <v>http://www8.mpce.mp.br/Inexigibilidade/092022000171164.pdf</v>
      </c>
      <c r="S252" s="44" t="str">
        <f t="shared" si="19"/>
        <v>09.2022.00017116-4</v>
      </c>
      <c r="T252" t="s">
        <v>1031</v>
      </c>
      <c r="U252" t="s">
        <v>824</v>
      </c>
    </row>
    <row r="253" spans="1:21" ht="85.5" x14ac:dyDescent="0.25">
      <c r="A253" s="34" t="s">
        <v>20</v>
      </c>
      <c r="B253" s="4" t="s">
        <v>21</v>
      </c>
      <c r="C253" s="41" t="str">
        <f>HYPERLINK("http://www8.mpce.mp.br/Inexigibilidade/092021000204268.pdf","09.2021.00020426-8")</f>
        <v>09.2021.00020426-8</v>
      </c>
      <c r="D253" s="24">
        <v>44771</v>
      </c>
      <c r="E253" s="42" t="s">
        <v>1109</v>
      </c>
      <c r="F253" s="4" t="s">
        <v>474</v>
      </c>
      <c r="G253" s="7" t="str">
        <f t="shared" si="18"/>
        <v>2022NE01485</v>
      </c>
      <c r="H253" s="22" t="s">
        <v>929</v>
      </c>
      <c r="I253" s="6" t="s">
        <v>258</v>
      </c>
      <c r="J253" s="34" t="s">
        <v>305</v>
      </c>
      <c r="L253" s="14"/>
      <c r="M253" t="s">
        <v>944</v>
      </c>
      <c r="N253" t="str">
        <f t="shared" si="23"/>
        <v>http://www.mpce.mp.br/wp-content/uploads/2022/08/2022NE01485.pdf</v>
      </c>
      <c r="P253" s="14"/>
      <c r="R253" s="44" t="str">
        <f t="shared" si="20"/>
        <v>http://www8.mpce.mp.br/Inexigibilidade/092021000204268.pdf</v>
      </c>
      <c r="S253" s="44" t="str">
        <f t="shared" si="19"/>
        <v>09.2021.00020426-8</v>
      </c>
      <c r="T253" t="s">
        <v>1107</v>
      </c>
      <c r="U253" t="s">
        <v>1108</v>
      </c>
    </row>
    <row r="254" spans="1:21" ht="71.25" x14ac:dyDescent="0.25">
      <c r="A254" s="34" t="s">
        <v>22</v>
      </c>
      <c r="B254" s="11" t="s">
        <v>140</v>
      </c>
      <c r="C254" s="41" t="str">
        <f>HYPERLINK("http://www8.mpce.mp.br/Dispensa/092022000261408.pdf","09.2022.00026140-8")</f>
        <v>09.2022.00026140-8</v>
      </c>
      <c r="D254" s="24">
        <v>44774</v>
      </c>
      <c r="E254" s="49" t="s">
        <v>1125</v>
      </c>
      <c r="F254" s="4" t="s">
        <v>461</v>
      </c>
      <c r="G254" s="7" t="str">
        <f t="shared" si="18"/>
        <v>2022NE01489</v>
      </c>
      <c r="H254" s="52" t="s">
        <v>1131</v>
      </c>
      <c r="I254" s="39" t="s">
        <v>1143</v>
      </c>
      <c r="J254" s="34" t="s">
        <v>1535</v>
      </c>
      <c r="L254" s="14"/>
      <c r="M254" t="s">
        <v>1110</v>
      </c>
      <c r="N254" t="str">
        <f>"http://www.mpce.mp.br/wp-content/uploads/2022/09/"&amp;M254&amp;".pdf"</f>
        <v>http://www.mpce.mp.br/wp-content/uploads/2022/09/2022NE01489.pdf</v>
      </c>
      <c r="P254" s="14"/>
      <c r="R254" s="44" t="str">
        <f t="shared" si="20"/>
        <v>http://www8.mpce.mp.br/Dispensa/092022000261408.pdf</v>
      </c>
      <c r="S254" s="44" t="str">
        <f t="shared" si="19"/>
        <v>09.2022.00026140-8</v>
      </c>
    </row>
    <row r="255" spans="1:21" ht="28.5" x14ac:dyDescent="0.25">
      <c r="A255" s="34" t="s">
        <v>22</v>
      </c>
      <c r="B255" s="11" t="s">
        <v>140</v>
      </c>
      <c r="C255" s="41" t="str">
        <f>HYPERLINK("http://www8.mpce.mp.br/Dispensa/092022000261408.pdf","09.2022.00026140-8")</f>
        <v>09.2022.00026140-8</v>
      </c>
      <c r="D255" s="24">
        <v>44774</v>
      </c>
      <c r="E255" s="49" t="s">
        <v>1126</v>
      </c>
      <c r="F255" s="4" t="s">
        <v>461</v>
      </c>
      <c r="G255" s="7" t="str">
        <f t="shared" si="18"/>
        <v>2022NE01491</v>
      </c>
      <c r="H255" s="52" t="s">
        <v>1131</v>
      </c>
      <c r="I255" s="39" t="s">
        <v>1144</v>
      </c>
      <c r="J255" s="34" t="s">
        <v>1535</v>
      </c>
      <c r="L255" s="14"/>
      <c r="M255" t="s">
        <v>1111</v>
      </c>
      <c r="N255" t="str">
        <f t="shared" ref="N255:N269" si="26">"http://www.mpce.mp.br/wp-content/uploads/2022/09/"&amp;M255&amp;".pdf"</f>
        <v>http://www.mpce.mp.br/wp-content/uploads/2022/09/2022NE01491.pdf</v>
      </c>
      <c r="P255" s="14"/>
      <c r="R255" s="44" t="str">
        <f t="shared" si="20"/>
        <v>http://www8.mpce.mp.br/Dispensa/092022000261408.pdf</v>
      </c>
      <c r="S255" s="44" t="str">
        <f t="shared" si="19"/>
        <v>09.2022.00026140-8</v>
      </c>
    </row>
    <row r="256" spans="1:21" ht="85.5" x14ac:dyDescent="0.25">
      <c r="A256" s="34" t="s">
        <v>22</v>
      </c>
      <c r="B256" s="11" t="s">
        <v>140</v>
      </c>
      <c r="C256" s="41" t="str">
        <f>HYPERLINK("http://www8.mpce.mp.br/Dispensa/092022000259924.pdf","09.2022.00025992-4")</f>
        <v>09.2022.00025992-4</v>
      </c>
      <c r="D256" s="24">
        <v>44775</v>
      </c>
      <c r="E256" s="49" t="s">
        <v>1127</v>
      </c>
      <c r="F256" s="4" t="s">
        <v>1157</v>
      </c>
      <c r="G256" s="7" t="str">
        <f t="shared" si="18"/>
        <v>2022NE01507</v>
      </c>
      <c r="H256" s="52" t="s">
        <v>1132</v>
      </c>
      <c r="I256" s="39" t="s">
        <v>1145</v>
      </c>
      <c r="J256" s="34" t="s">
        <v>1536</v>
      </c>
      <c r="L256" s="14"/>
      <c r="M256" t="s">
        <v>1112</v>
      </c>
      <c r="N256" t="str">
        <f t="shared" si="26"/>
        <v>http://www.mpce.mp.br/wp-content/uploads/2022/09/2022NE01507.pdf</v>
      </c>
      <c r="P256" s="14"/>
      <c r="R256" s="44" t="str">
        <f t="shared" si="20"/>
        <v>http://www8.mpce.mp.br/Dispensa/092022000259924.pdf</v>
      </c>
      <c r="S256" s="44" t="str">
        <f t="shared" si="19"/>
        <v>09.2022.00025992-4</v>
      </c>
    </row>
    <row r="257" spans="1:19" ht="42.75" x14ac:dyDescent="0.25">
      <c r="A257" s="34" t="s">
        <v>22</v>
      </c>
      <c r="B257" s="4" t="s">
        <v>1158</v>
      </c>
      <c r="C257" s="41" t="str">
        <f>HYPERLINK("http://www8.mpce.mp.br/Dispensa/092022000264782.pdf","09.2022.00026478-2")</f>
        <v>09.2022.00026478-2</v>
      </c>
      <c r="D257" s="24">
        <v>44776</v>
      </c>
      <c r="E257" s="49" t="s">
        <v>1160</v>
      </c>
      <c r="F257" s="4" t="s">
        <v>1159</v>
      </c>
      <c r="G257" s="7" t="str">
        <f t="shared" si="18"/>
        <v>2022NE01519</v>
      </c>
      <c r="H257" s="52" t="s">
        <v>1133</v>
      </c>
      <c r="I257" s="39" t="s">
        <v>1146</v>
      </c>
      <c r="J257" s="34" t="s">
        <v>1537</v>
      </c>
      <c r="L257" s="14"/>
      <c r="M257" t="s">
        <v>1113</v>
      </c>
      <c r="N257" t="str">
        <f t="shared" si="26"/>
        <v>http://www.mpce.mp.br/wp-content/uploads/2022/09/2022NE01519.pdf</v>
      </c>
      <c r="P257" s="14"/>
      <c r="R257" s="44" t="str">
        <f t="shared" si="20"/>
        <v>http://www8.mpce.mp.br/Dispensa/092022000264782.pdf</v>
      </c>
      <c r="S257" s="44" t="str">
        <f t="shared" si="19"/>
        <v>09.2022.00026478-2</v>
      </c>
    </row>
    <row r="258" spans="1:19" ht="114" x14ac:dyDescent="0.25">
      <c r="A258" s="46" t="s">
        <v>20</v>
      </c>
      <c r="B258" s="15" t="s">
        <v>475</v>
      </c>
      <c r="C258" s="41" t="str">
        <f>HYPERLINK("http://www8.mpce.mp.br/Inexigibilidade/092022000185514.pdf","09.2022.00018551-4")</f>
        <v>09.2022.00018551-4</v>
      </c>
      <c r="D258" s="24">
        <v>44776</v>
      </c>
      <c r="E258" s="49" t="s">
        <v>1161</v>
      </c>
      <c r="F258" s="4" t="s">
        <v>463</v>
      </c>
      <c r="G258" s="7" t="str">
        <f t="shared" si="18"/>
        <v>2022NE01520</v>
      </c>
      <c r="H258" s="52" t="s">
        <v>1134</v>
      </c>
      <c r="I258" s="39" t="s">
        <v>1147</v>
      </c>
      <c r="J258" s="34" t="s">
        <v>1538</v>
      </c>
      <c r="L258" s="14"/>
      <c r="M258" t="s">
        <v>1114</v>
      </c>
      <c r="N258" t="str">
        <f t="shared" si="26"/>
        <v>http://www.mpce.mp.br/wp-content/uploads/2022/09/2022NE01520.pdf</v>
      </c>
      <c r="P258" s="14"/>
      <c r="R258" s="44" t="str">
        <f t="shared" si="20"/>
        <v>http://www8.mpce.mp.br/Inexigibilidade/092022000185514.pdf</v>
      </c>
      <c r="S258" s="44" t="str">
        <f t="shared" si="19"/>
        <v>09.2022.00018551-4</v>
      </c>
    </row>
    <row r="259" spans="1:19" ht="114" x14ac:dyDescent="0.25">
      <c r="A259" s="46" t="s">
        <v>20</v>
      </c>
      <c r="B259" s="15" t="s">
        <v>475</v>
      </c>
      <c r="C259" s="41" t="str">
        <f>HYPERLINK("http://www8.mpce.mp.br/Inexigibilidade/092022000225656.pdf","09.2022.00022565-6")</f>
        <v>09.2022.00022565-6</v>
      </c>
      <c r="D259" s="24">
        <v>44777</v>
      </c>
      <c r="E259" s="49" t="s">
        <v>1162</v>
      </c>
      <c r="F259" s="4" t="s">
        <v>463</v>
      </c>
      <c r="G259" s="7" t="str">
        <f t="shared" ref="G259:G322" si="27">HYPERLINK(N259,M259)</f>
        <v>2022NE01522</v>
      </c>
      <c r="H259" s="52" t="s">
        <v>1135</v>
      </c>
      <c r="I259" s="39" t="s">
        <v>1148</v>
      </c>
      <c r="J259" s="34" t="s">
        <v>1433</v>
      </c>
      <c r="L259" s="14"/>
      <c r="M259" t="s">
        <v>1115</v>
      </c>
      <c r="N259" t="str">
        <f t="shared" si="26"/>
        <v>http://www.mpce.mp.br/wp-content/uploads/2022/09/2022NE01522.pdf</v>
      </c>
      <c r="P259" s="14"/>
      <c r="R259" s="44" t="str">
        <f t="shared" si="20"/>
        <v>http://www8.mpce.mp.br/Inexigibilidade/092022000225656.pdf</v>
      </c>
      <c r="S259" s="44" t="str">
        <f t="shared" si="19"/>
        <v>09.2022.00022565-6</v>
      </c>
    </row>
    <row r="260" spans="1:19" ht="85.5" x14ac:dyDescent="0.25">
      <c r="A260" s="46" t="s">
        <v>20</v>
      </c>
      <c r="B260" s="15" t="s">
        <v>475</v>
      </c>
      <c r="C260" s="41" t="str">
        <f>HYPERLINK("http://www8.mpce.mp.br/Inexigibilidade/092022000225656.pdf","09.2022.00022565-6")</f>
        <v>09.2022.00022565-6</v>
      </c>
      <c r="D260" s="24">
        <v>44777</v>
      </c>
      <c r="E260" s="49" t="s">
        <v>1163</v>
      </c>
      <c r="F260" s="4" t="s">
        <v>463</v>
      </c>
      <c r="G260" s="7" t="str">
        <f t="shared" si="27"/>
        <v>2022NE01523</v>
      </c>
      <c r="H260" s="52" t="s">
        <v>1136</v>
      </c>
      <c r="I260" s="39" t="s">
        <v>1149</v>
      </c>
      <c r="J260" s="34" t="s">
        <v>1539</v>
      </c>
      <c r="L260" s="14"/>
      <c r="M260" t="s">
        <v>1116</v>
      </c>
      <c r="N260" t="str">
        <f t="shared" si="26"/>
        <v>http://www.mpce.mp.br/wp-content/uploads/2022/09/2022NE01523.pdf</v>
      </c>
      <c r="P260" s="14"/>
      <c r="R260" s="44" t="str">
        <f t="shared" si="20"/>
        <v>http://www8.mpce.mp.br/Inexigibilidade/092022000225656.pdf</v>
      </c>
      <c r="S260" s="44" t="str">
        <f t="shared" si="19"/>
        <v>09.2022.00022565-6</v>
      </c>
    </row>
    <row r="261" spans="1:19" ht="71.25" x14ac:dyDescent="0.25">
      <c r="A261" s="34" t="s">
        <v>22</v>
      </c>
      <c r="B261" s="11" t="s">
        <v>140</v>
      </c>
      <c r="C261" s="41" t="str">
        <f>HYPERLINK("http://www8.mpce.mp.br/Dispensa/092022000269688.pdf","09.2022.00026968-8")</f>
        <v>09.2022.00026968-8</v>
      </c>
      <c r="D261" s="24">
        <v>44783</v>
      </c>
      <c r="E261" s="49" t="s">
        <v>1164</v>
      </c>
      <c r="F261" s="4" t="s">
        <v>1165</v>
      </c>
      <c r="G261" s="7" t="str">
        <f t="shared" si="27"/>
        <v>2022NE01560</v>
      </c>
      <c r="H261" s="52" t="s">
        <v>1137</v>
      </c>
      <c r="I261" s="39" t="s">
        <v>1150</v>
      </c>
      <c r="J261" s="34" t="s">
        <v>1540</v>
      </c>
      <c r="L261" s="14"/>
      <c r="M261" t="s">
        <v>1117</v>
      </c>
      <c r="N261" t="str">
        <f t="shared" si="26"/>
        <v>http://www.mpce.mp.br/wp-content/uploads/2022/09/2022NE01560.pdf</v>
      </c>
      <c r="P261" s="14"/>
      <c r="R261" s="44" t="str">
        <f t="shared" si="20"/>
        <v>http://www8.mpce.mp.br/Dispensa/092022000269688.pdf</v>
      </c>
      <c r="S261" s="44" t="str">
        <f t="shared" si="19"/>
        <v>09.2022.00026968-8</v>
      </c>
    </row>
    <row r="262" spans="1:19" ht="85.5" x14ac:dyDescent="0.25">
      <c r="A262" s="34" t="s">
        <v>22</v>
      </c>
      <c r="B262" s="11" t="s">
        <v>140</v>
      </c>
      <c r="C262" s="41" t="str">
        <f>HYPERLINK("http://www8.mpce.mp.br/Dispensa/092022000263717.pdf","09.2022.00026371-7")</f>
        <v>09.2022.00026371-7</v>
      </c>
      <c r="D262" s="24">
        <v>44785</v>
      </c>
      <c r="E262" s="49" t="s">
        <v>1128</v>
      </c>
      <c r="F262" s="4" t="s">
        <v>1166</v>
      </c>
      <c r="G262" s="7" t="str">
        <f t="shared" si="27"/>
        <v>2022NE01582</v>
      </c>
      <c r="H262" s="52" t="s">
        <v>1138</v>
      </c>
      <c r="I262" s="39" t="s">
        <v>1151</v>
      </c>
      <c r="J262" s="34" t="s">
        <v>1541</v>
      </c>
      <c r="L262" s="14"/>
      <c r="M262" t="s">
        <v>1118</v>
      </c>
      <c r="N262" t="str">
        <f t="shared" si="26"/>
        <v>http://www.mpce.mp.br/wp-content/uploads/2022/09/2022NE01582.pdf</v>
      </c>
      <c r="P262" s="14"/>
      <c r="R262" s="44" t="str">
        <f t="shared" si="20"/>
        <v>http://www8.mpce.mp.br/Dispensa/092022000263717.pdf</v>
      </c>
      <c r="S262" s="44" t="str">
        <f t="shared" ref="S262:S268" si="28">HYPERLINK(R262,C262)</f>
        <v>09.2022.00026371-7</v>
      </c>
    </row>
    <row r="263" spans="1:19" ht="86.25" x14ac:dyDescent="0.25">
      <c r="A263" s="46" t="s">
        <v>20</v>
      </c>
      <c r="B263" s="15" t="s">
        <v>475</v>
      </c>
      <c r="C263" s="41" t="str">
        <f>HYPERLINK("http://www8.mpce.mp.br/Inexigibilidade/092021000204268.pdf","09.2021.00020426-8")</f>
        <v>09.2021.00020426-8</v>
      </c>
      <c r="D263" s="24">
        <v>44785</v>
      </c>
      <c r="E263" s="50" t="s">
        <v>1129</v>
      </c>
      <c r="F263" s="4" t="s">
        <v>474</v>
      </c>
      <c r="G263" s="7" t="str">
        <f t="shared" si="27"/>
        <v>2022NE01583</v>
      </c>
      <c r="H263" s="52" t="s">
        <v>359</v>
      </c>
      <c r="I263" s="39" t="s">
        <v>258</v>
      </c>
      <c r="J263" s="34" t="s">
        <v>305</v>
      </c>
      <c r="L263" s="14"/>
      <c r="M263" t="s">
        <v>1119</v>
      </c>
      <c r="N263" t="str">
        <f t="shared" si="26"/>
        <v>http://www.mpce.mp.br/wp-content/uploads/2022/09/2022NE01583.pdf</v>
      </c>
      <c r="P263" s="14"/>
      <c r="R263" s="44" t="str">
        <f t="shared" ref="R263:R268" si="29">"http://www8.mpce.mp.br/"&amp;PROPER(A263)&amp;"/"&amp;SUBSTITUTE(SUBSTITUTE(C263,".",""),"-","")&amp;".pdf"</f>
        <v>http://www8.mpce.mp.br/Inexigibilidade/092021000204268.pdf</v>
      </c>
      <c r="S263" s="44" t="str">
        <f t="shared" si="28"/>
        <v>09.2021.00020426-8</v>
      </c>
    </row>
    <row r="264" spans="1:19" ht="99.75" x14ac:dyDescent="0.25">
      <c r="A264" s="34" t="s">
        <v>22</v>
      </c>
      <c r="B264" s="11" t="s">
        <v>140</v>
      </c>
      <c r="C264" s="41" t="str">
        <f>HYPERLINK("http://www.mpce.mp.br/wp-content/uploads/2022/09/Contrato-045-2019.pdf","5175/2019-3")</f>
        <v>5175/2019-3</v>
      </c>
      <c r="D264" s="24">
        <v>44789</v>
      </c>
      <c r="E264" s="51" t="s">
        <v>1167</v>
      </c>
      <c r="F264" s="4" t="s">
        <v>1168</v>
      </c>
      <c r="G264" s="7" t="str">
        <f t="shared" si="27"/>
        <v>2022NE01600</v>
      </c>
      <c r="H264" s="52" t="s">
        <v>1139</v>
      </c>
      <c r="I264" s="39" t="s">
        <v>1152</v>
      </c>
      <c r="J264" s="34" t="s">
        <v>1542</v>
      </c>
      <c r="L264" s="14"/>
      <c r="M264" t="s">
        <v>1120</v>
      </c>
      <c r="N264" t="str">
        <f t="shared" si="26"/>
        <v>http://www.mpce.mp.br/wp-content/uploads/2022/09/2022NE01600.pdf</v>
      </c>
      <c r="P264" s="14"/>
      <c r="R264" s="44" t="str">
        <f t="shared" si="29"/>
        <v>http://www8.mpce.mp.br/Dispensa/5175/20193.pdf</v>
      </c>
      <c r="S264" s="44" t="str">
        <f t="shared" si="28"/>
        <v>5175/2019-3</v>
      </c>
    </row>
    <row r="265" spans="1:19" ht="114" x14ac:dyDescent="0.25">
      <c r="A265" s="46" t="s">
        <v>20</v>
      </c>
      <c r="B265" s="15" t="s">
        <v>475</v>
      </c>
      <c r="C265" s="41" t="str">
        <f>HYPERLINK("http://www8.mpce.mp.br/Inexigibilidade/092022000243032.pdf","09.2022.00024303-2")</f>
        <v>09.2022.00024303-2</v>
      </c>
      <c r="D265" s="24">
        <v>44798</v>
      </c>
      <c r="E265" s="49" t="s">
        <v>1169</v>
      </c>
      <c r="F265" s="4" t="s">
        <v>463</v>
      </c>
      <c r="G265" s="7" t="str">
        <f t="shared" si="27"/>
        <v>2022NE01624</v>
      </c>
      <c r="H265" s="52" t="s">
        <v>1140</v>
      </c>
      <c r="I265" s="39" t="s">
        <v>1153</v>
      </c>
      <c r="J265" s="34" t="s">
        <v>1543</v>
      </c>
      <c r="L265" s="14"/>
      <c r="M265" t="s">
        <v>1121</v>
      </c>
      <c r="N265" t="str">
        <f t="shared" si="26"/>
        <v>http://www.mpce.mp.br/wp-content/uploads/2022/09/2022NE01624.pdf</v>
      </c>
      <c r="P265" s="14"/>
      <c r="R265" s="44" t="str">
        <f t="shared" si="29"/>
        <v>http://www8.mpce.mp.br/Inexigibilidade/092022000243032.pdf</v>
      </c>
      <c r="S265" s="44" t="str">
        <f t="shared" si="28"/>
        <v>09.2022.00024303-2</v>
      </c>
    </row>
    <row r="266" spans="1:19" ht="71.25" x14ac:dyDescent="0.25">
      <c r="A266" s="34" t="s">
        <v>22</v>
      </c>
      <c r="B266" s="4" t="s">
        <v>1158</v>
      </c>
      <c r="C266" s="41" t="str">
        <f>HYPERLINK("http://www8.mpce.mp.br/Dispensa/092022000294100.pdf","09.2022.00029410-0")</f>
        <v>09.2022.00029410-0</v>
      </c>
      <c r="D266" s="24">
        <v>44796</v>
      </c>
      <c r="E266" s="49" t="s">
        <v>1170</v>
      </c>
      <c r="F266" s="4" t="s">
        <v>1172</v>
      </c>
      <c r="G266" s="7" t="str">
        <f t="shared" si="27"/>
        <v>2022NE01625</v>
      </c>
      <c r="H266" s="52" t="s">
        <v>1141</v>
      </c>
      <c r="I266" s="39" t="s">
        <v>1154</v>
      </c>
      <c r="J266" s="34" t="s">
        <v>1544</v>
      </c>
      <c r="L266" s="14"/>
      <c r="M266" t="s">
        <v>1122</v>
      </c>
      <c r="N266" t="str">
        <f t="shared" si="26"/>
        <v>http://www.mpce.mp.br/wp-content/uploads/2022/09/2022NE01625.pdf</v>
      </c>
      <c r="P266" s="14"/>
      <c r="R266" s="44" t="str">
        <f t="shared" si="29"/>
        <v>http://www8.mpce.mp.br/Dispensa/092022000294100.pdf</v>
      </c>
      <c r="S266" s="44" t="str">
        <f t="shared" si="28"/>
        <v>09.2022.00029410-0</v>
      </c>
    </row>
    <row r="267" spans="1:19" ht="71.25" x14ac:dyDescent="0.25">
      <c r="A267" s="34" t="s">
        <v>22</v>
      </c>
      <c r="B267" s="11" t="s">
        <v>140</v>
      </c>
      <c r="C267" s="41" t="str">
        <f>HYPERLINK("http://www8.mpce.mp.br/Dispensa/092022000283979.pdf","09.2022.00028397-9")</f>
        <v>09.2022.00028397-9</v>
      </c>
      <c r="D267" s="24">
        <v>44798</v>
      </c>
      <c r="E267" s="49" t="s">
        <v>1171</v>
      </c>
      <c r="F267" s="4" t="s">
        <v>145</v>
      </c>
      <c r="G267" s="7" t="str">
        <f t="shared" si="27"/>
        <v>2022NE01635</v>
      </c>
      <c r="H267" s="52" t="s">
        <v>751</v>
      </c>
      <c r="I267" s="39" t="s">
        <v>1155</v>
      </c>
      <c r="J267" s="34" t="s">
        <v>1545</v>
      </c>
      <c r="L267" s="14"/>
      <c r="M267" t="s">
        <v>1123</v>
      </c>
      <c r="N267" t="str">
        <f t="shared" si="26"/>
        <v>http://www.mpce.mp.br/wp-content/uploads/2022/09/2022NE01635.pdf</v>
      </c>
      <c r="P267" s="14"/>
      <c r="R267" s="44" t="str">
        <f t="shared" si="29"/>
        <v>http://www8.mpce.mp.br/Dispensa/092022000283979.pdf</v>
      </c>
      <c r="S267" s="44" t="str">
        <f t="shared" si="28"/>
        <v>09.2022.00028397-9</v>
      </c>
    </row>
    <row r="268" spans="1:19" ht="99.75" x14ac:dyDescent="0.25">
      <c r="A268" s="34" t="s">
        <v>22</v>
      </c>
      <c r="B268" s="11" t="s">
        <v>462</v>
      </c>
      <c r="C268" s="41" t="str">
        <f>HYPERLINK("http://www8.mpce.mp.br/Dispensa/092022000024796.pdf","09.2022.00002479-6")</f>
        <v>09.2022.00002479-6</v>
      </c>
      <c r="D268" s="24">
        <v>44802</v>
      </c>
      <c r="E268" s="51" t="s">
        <v>1130</v>
      </c>
      <c r="F268" s="4" t="s">
        <v>474</v>
      </c>
      <c r="G268" s="7" t="str">
        <f t="shared" si="27"/>
        <v>2022NE01666</v>
      </c>
      <c r="H268" s="52" t="s">
        <v>1142</v>
      </c>
      <c r="I268" s="39" t="s">
        <v>1156</v>
      </c>
      <c r="J268" s="34" t="s">
        <v>1546</v>
      </c>
      <c r="L268" s="14"/>
      <c r="M268" t="s">
        <v>1124</v>
      </c>
      <c r="N268" t="str">
        <f t="shared" si="26"/>
        <v>http://www.mpce.mp.br/wp-content/uploads/2022/09/2022NE01666.pdf</v>
      </c>
      <c r="P268" s="14"/>
      <c r="R268" s="44" t="str">
        <f t="shared" si="29"/>
        <v>http://www8.mpce.mp.br/Dispensa/092022000024796.pdf</v>
      </c>
      <c r="S268" s="44" t="str">
        <f t="shared" si="28"/>
        <v>09.2022.00002479-6</v>
      </c>
    </row>
    <row r="269" spans="1:19" ht="51" x14ac:dyDescent="0.25">
      <c r="A269" s="3" t="s">
        <v>20</v>
      </c>
      <c r="B269" s="15" t="s">
        <v>475</v>
      </c>
      <c r="C269" s="41" t="str">
        <f>HYPERLINK("http://www8.mpce.mp.br/Inexigibilidade/092022000243032.pdf","09.2022.00024303-2")</f>
        <v>09.2022.00024303-2</v>
      </c>
      <c r="D269" s="24">
        <v>44798</v>
      </c>
      <c r="E269" s="39" t="s">
        <v>1263</v>
      </c>
      <c r="F269" s="4" t="s">
        <v>463</v>
      </c>
      <c r="G269" s="7" t="str">
        <f t="shared" si="27"/>
        <v>2022NE001673</v>
      </c>
      <c r="H269" s="52" t="s">
        <v>1242</v>
      </c>
      <c r="I269" s="39" t="s">
        <v>1234</v>
      </c>
      <c r="J269" s="34" t="s">
        <v>1547</v>
      </c>
      <c r="L269" s="14"/>
      <c r="M269" t="s">
        <v>1173</v>
      </c>
      <c r="N269" t="str">
        <f t="shared" si="26"/>
        <v>http://www.mpce.mp.br/wp-content/uploads/2022/09/2022NE001673.pdf</v>
      </c>
      <c r="P269" s="14"/>
    </row>
    <row r="270" spans="1:19" ht="76.5" x14ac:dyDescent="0.25">
      <c r="A270" s="3" t="s">
        <v>20</v>
      </c>
      <c r="B270" s="15" t="s">
        <v>1268</v>
      </c>
      <c r="C270" s="41" t="str">
        <f>HYPERLINK("http://www8.mpce.mp.br/Inexigibilidade/092022000224268.pdf","09.2022.00022426-8")</f>
        <v>09.2022.00022426-8</v>
      </c>
      <c r="D270" s="24">
        <v>44809</v>
      </c>
      <c r="E270" s="39" t="s">
        <v>1163</v>
      </c>
      <c r="F270" s="4" t="s">
        <v>1267</v>
      </c>
      <c r="G270" s="7" t="str">
        <f t="shared" si="27"/>
        <v>2022NE001690</v>
      </c>
      <c r="H270" s="52" t="s">
        <v>1243</v>
      </c>
      <c r="I270" s="39" t="s">
        <v>1149</v>
      </c>
      <c r="J270" s="34" t="s">
        <v>1539</v>
      </c>
      <c r="L270" s="14"/>
      <c r="M270" t="s">
        <v>1174</v>
      </c>
      <c r="N270" t="str">
        <f>"http://www.mpce.mp.br/wp-content/uploads/2022/10/"&amp;M270&amp;".pdf"</f>
        <v>http://www.mpce.mp.br/wp-content/uploads/2022/10/2022NE001690.pdf</v>
      </c>
      <c r="P270" s="14"/>
    </row>
    <row r="271" spans="1:19" ht="89.25" x14ac:dyDescent="0.25">
      <c r="A271" s="3" t="s">
        <v>20</v>
      </c>
      <c r="B271" s="15" t="s">
        <v>1268</v>
      </c>
      <c r="C271" s="41" t="str">
        <f>HYPERLINK("http://www8.mpce.mp.br/Inexigibilidade/092022000224268.pdf","09.2022.00022426-8")</f>
        <v>09.2022.00022426-8</v>
      </c>
      <c r="D271" s="24">
        <v>44809</v>
      </c>
      <c r="E271" s="39" t="s">
        <v>1264</v>
      </c>
      <c r="F271" s="4" t="s">
        <v>1267</v>
      </c>
      <c r="G271" s="7" t="str">
        <f t="shared" si="27"/>
        <v>2022NE001693</v>
      </c>
      <c r="H271" s="52" t="s">
        <v>1243</v>
      </c>
      <c r="I271" s="39" t="s">
        <v>1149</v>
      </c>
      <c r="J271" s="34" t="s">
        <v>1539</v>
      </c>
      <c r="L271" s="14"/>
      <c r="M271" t="s">
        <v>1175</v>
      </c>
      <c r="N271" t="str">
        <f t="shared" ref="N271:N309" si="30">"http://www.mpce.mp.br/wp-content/uploads/2022/10/"&amp;M271&amp;".pdf"</f>
        <v>http://www.mpce.mp.br/wp-content/uploads/2022/10/2022NE001693.pdf</v>
      </c>
      <c r="P271" s="14"/>
    </row>
    <row r="272" spans="1:19" ht="76.5" x14ac:dyDescent="0.25">
      <c r="A272" s="3" t="s">
        <v>20</v>
      </c>
      <c r="B272" s="15" t="s">
        <v>475</v>
      </c>
      <c r="C272" s="41" t="str">
        <f>HYPERLINK("http://www8.mpce.mp.br/Inexigibilidade/092022000138876.pdf","09.2022.00013887-6")</f>
        <v>09.2022.00013887-6</v>
      </c>
      <c r="D272" s="24">
        <v>44809</v>
      </c>
      <c r="E272" s="39" t="s">
        <v>1265</v>
      </c>
      <c r="F272" s="4" t="s">
        <v>463</v>
      </c>
      <c r="G272" s="7" t="str">
        <f t="shared" si="27"/>
        <v>2022NE001694</v>
      </c>
      <c r="H272" s="52" t="s">
        <v>1244</v>
      </c>
      <c r="I272" s="39" t="s">
        <v>1235</v>
      </c>
      <c r="J272" s="34" t="s">
        <v>1548</v>
      </c>
      <c r="L272" s="14"/>
      <c r="M272" t="s">
        <v>1176</v>
      </c>
      <c r="N272" t="str">
        <f t="shared" si="30"/>
        <v>http://www.mpce.mp.br/wp-content/uploads/2022/10/2022NE001694.pdf</v>
      </c>
      <c r="P272" s="14"/>
    </row>
    <row r="273" spans="1:21" ht="63.75" x14ac:dyDescent="0.25">
      <c r="A273" s="3" t="s">
        <v>22</v>
      </c>
      <c r="B273" s="11" t="s">
        <v>140</v>
      </c>
      <c r="C273" s="41" t="str">
        <f>HYPERLINK("http://www8.mpce.mp.br/Dispensa/092022000312680.pdf","09.2022.00031268-0")</f>
        <v>09.2022.00031268-0</v>
      </c>
      <c r="D273" s="24">
        <v>44809</v>
      </c>
      <c r="E273" s="39" t="s">
        <v>1214</v>
      </c>
      <c r="F273" s="4" t="s">
        <v>1172</v>
      </c>
      <c r="G273" s="7" t="str">
        <f t="shared" si="27"/>
        <v>2022NE001695</v>
      </c>
      <c r="H273" s="52" t="s">
        <v>1245</v>
      </c>
      <c r="I273" s="39" t="s">
        <v>1236</v>
      </c>
      <c r="J273" s="34" t="s">
        <v>1549</v>
      </c>
      <c r="L273" s="14"/>
      <c r="M273" t="s">
        <v>1177</v>
      </c>
      <c r="N273" t="str">
        <f t="shared" si="30"/>
        <v>http://www.mpce.mp.br/wp-content/uploads/2022/10/2022NE001695.pdf</v>
      </c>
      <c r="P273" s="14"/>
    </row>
    <row r="274" spans="1:21" ht="63.75" x14ac:dyDescent="0.25">
      <c r="A274" s="3" t="s">
        <v>20</v>
      </c>
      <c r="B274" s="15" t="s">
        <v>475</v>
      </c>
      <c r="C274" s="41" t="str">
        <f>HYPERLINK("http://www8.mpce.mp.br/Inexigibilidade/092022000230848.pdf","09.2022.00023084-8")</f>
        <v>09.2022.00023084-8</v>
      </c>
      <c r="D274" s="24">
        <v>44810</v>
      </c>
      <c r="E274" s="39" t="s">
        <v>1266</v>
      </c>
      <c r="F274" s="4" t="s">
        <v>463</v>
      </c>
      <c r="G274" s="7" t="str">
        <f t="shared" si="27"/>
        <v>2022NE001699</v>
      </c>
      <c r="H274" s="52" t="s">
        <v>1246</v>
      </c>
      <c r="I274" s="39" t="s">
        <v>1237</v>
      </c>
      <c r="J274" s="34" t="s">
        <v>1550</v>
      </c>
      <c r="L274" s="14"/>
      <c r="M274" t="s">
        <v>1178</v>
      </c>
      <c r="N274" t="str">
        <f t="shared" si="30"/>
        <v>http://www.mpce.mp.br/wp-content/uploads/2022/10/2022NE001699.pdf</v>
      </c>
      <c r="P274" s="14"/>
    </row>
    <row r="275" spans="1:21" ht="38.25" x14ac:dyDescent="0.25">
      <c r="A275" s="3" t="s">
        <v>22</v>
      </c>
      <c r="B275" s="4" t="s">
        <v>462</v>
      </c>
      <c r="C275" s="41" t="str">
        <f>HYPERLINK("http://www.mpce.mp.br/wp-content/uploads/2022/08/Contrato-026-2020.pdf","38416/2018-4")</f>
        <v>38416/2018-4</v>
      </c>
      <c r="D275" s="24">
        <v>44812</v>
      </c>
      <c r="E275" s="39" t="s">
        <v>1269</v>
      </c>
      <c r="F275" s="4" t="s">
        <v>463</v>
      </c>
      <c r="G275" s="7" t="str">
        <f t="shared" si="27"/>
        <v>2022NE001706</v>
      </c>
      <c r="H275" s="52" t="s">
        <v>1247</v>
      </c>
      <c r="I275" s="39" t="s">
        <v>227</v>
      </c>
      <c r="J275" s="34" t="s">
        <v>1423</v>
      </c>
      <c r="L275" s="14"/>
      <c r="M275" t="s">
        <v>1179</v>
      </c>
      <c r="N275" t="str">
        <f t="shared" si="30"/>
        <v>http://www.mpce.mp.br/wp-content/uploads/2022/10/2022NE001706.pdf</v>
      </c>
      <c r="P275" s="14"/>
    </row>
    <row r="276" spans="1:21" ht="51" x14ac:dyDescent="0.25">
      <c r="A276" s="3" t="s">
        <v>22</v>
      </c>
      <c r="B276" s="4" t="s">
        <v>462</v>
      </c>
      <c r="C276" s="41" t="str">
        <f>HYPERLINK("http://www.mpce.mp.br/wp-content/uploads/2022/08/Contrato-026-2020.pdf","38416/2018-4")</f>
        <v>38416/2018-4</v>
      </c>
      <c r="D276" s="24">
        <v>44812</v>
      </c>
      <c r="E276" s="39" t="s">
        <v>1270</v>
      </c>
      <c r="F276" s="4" t="s">
        <v>463</v>
      </c>
      <c r="G276" s="7" t="str">
        <f t="shared" si="27"/>
        <v>2022NE001707</v>
      </c>
      <c r="H276" s="52" t="s">
        <v>1247</v>
      </c>
      <c r="I276" s="39" t="s">
        <v>227</v>
      </c>
      <c r="J276" s="34" t="s">
        <v>1423</v>
      </c>
      <c r="L276" s="14"/>
      <c r="M276" t="s">
        <v>1180</v>
      </c>
      <c r="N276" t="str">
        <f t="shared" si="30"/>
        <v>http://www.mpce.mp.br/wp-content/uploads/2022/10/2022NE001707.pdf</v>
      </c>
      <c r="P276" s="14"/>
    </row>
    <row r="277" spans="1:21" ht="51" x14ac:dyDescent="0.25">
      <c r="A277" s="3" t="s">
        <v>22</v>
      </c>
      <c r="B277" s="4" t="s">
        <v>23</v>
      </c>
      <c r="C277" s="41" t="str">
        <f t="shared" ref="C277" si="31">(HYPERLINK(T277,U277))</f>
        <v>09.2022.00002496-3</v>
      </c>
      <c r="D277" s="24">
        <v>44816</v>
      </c>
      <c r="E277" s="39" t="s">
        <v>1271</v>
      </c>
      <c r="F277" s="4" t="s">
        <v>466</v>
      </c>
      <c r="G277" s="7" t="str">
        <f t="shared" si="27"/>
        <v>2022NE001730</v>
      </c>
      <c r="H277" s="52" t="s">
        <v>1248</v>
      </c>
      <c r="I277" s="39" t="s">
        <v>239</v>
      </c>
      <c r="J277" s="34" t="s">
        <v>288</v>
      </c>
      <c r="L277" s="14"/>
      <c r="M277" t="s">
        <v>1181</v>
      </c>
      <c r="N277" t="str">
        <f t="shared" si="30"/>
        <v>http://www.mpce.mp.br/wp-content/uploads/2022/10/2022NE001730.pdf</v>
      </c>
      <c r="P277" s="14"/>
      <c r="R277" s="44" t="str">
        <f t="shared" ref="R277" si="32">"http://www8.mpce.mp.br/"&amp;PROPER(A277)&amp;"/"&amp;SUBSTITUTE(SUBSTITUTE(C277,".",""),"-","")&amp;".pdf"</f>
        <v>http://www8.mpce.mp.br/Dispensa/092022000024963.pdf</v>
      </c>
      <c r="S277" s="44" t="str">
        <f t="shared" ref="S277" si="33">HYPERLINK(R277,C277)</f>
        <v>09.2022.00002496-3</v>
      </c>
      <c r="T277" t="s">
        <v>1027</v>
      </c>
      <c r="U277" t="s">
        <v>465</v>
      </c>
    </row>
    <row r="278" spans="1:21" ht="63.75" x14ac:dyDescent="0.25">
      <c r="A278" s="3" t="s">
        <v>20</v>
      </c>
      <c r="B278" s="15" t="s">
        <v>475</v>
      </c>
      <c r="C278" s="41" t="str">
        <f>HYPERLINK("http://www8.mpce.mp.br/Inexigibilidade/09202021000245023.pdf","09.2021.00024502-3")</f>
        <v>09.2021.00024502-3</v>
      </c>
      <c r="D278" s="24">
        <v>44816</v>
      </c>
      <c r="E278" s="53" t="s">
        <v>1215</v>
      </c>
      <c r="F278" s="4" t="s">
        <v>463</v>
      </c>
      <c r="G278" s="7" t="str">
        <f t="shared" si="27"/>
        <v>2022NE001731</v>
      </c>
      <c r="H278" s="52" t="s">
        <v>1249</v>
      </c>
      <c r="I278" s="39" t="s">
        <v>227</v>
      </c>
      <c r="J278" s="34" t="s">
        <v>1423</v>
      </c>
      <c r="L278" s="14"/>
      <c r="M278" t="s">
        <v>1182</v>
      </c>
      <c r="N278" t="str">
        <f t="shared" si="30"/>
        <v>http://www.mpce.mp.br/wp-content/uploads/2022/10/2022NE001731.pdf</v>
      </c>
      <c r="P278" s="14"/>
    </row>
    <row r="279" spans="1:21" ht="63.75" x14ac:dyDescent="0.25">
      <c r="A279" s="3" t="s">
        <v>20</v>
      </c>
      <c r="B279" s="15" t="s">
        <v>475</v>
      </c>
      <c r="C279" s="41" t="str">
        <f>HYPERLINK("http://www8.mpce.mp.br/Inexigibilidade/09202021000245023.pdf","09.2021.00024502-3")</f>
        <v>09.2021.00024502-3</v>
      </c>
      <c r="D279" s="24">
        <v>44816</v>
      </c>
      <c r="E279" s="54" t="s">
        <v>1216</v>
      </c>
      <c r="F279" s="4" t="s">
        <v>463</v>
      </c>
      <c r="G279" s="7" t="str">
        <f t="shared" si="27"/>
        <v>2022NE001732</v>
      </c>
      <c r="H279" s="52" t="s">
        <v>1249</v>
      </c>
      <c r="I279" s="39" t="s">
        <v>227</v>
      </c>
      <c r="J279" s="34" t="s">
        <v>1423</v>
      </c>
      <c r="L279" s="14"/>
      <c r="M279" t="s">
        <v>1183</v>
      </c>
      <c r="N279" t="str">
        <f t="shared" si="30"/>
        <v>http://www.mpce.mp.br/wp-content/uploads/2022/10/2022NE001732.pdf</v>
      </c>
      <c r="P279" s="14"/>
    </row>
    <row r="280" spans="1:21" ht="42.75" x14ac:dyDescent="0.25">
      <c r="A280" s="3" t="s">
        <v>22</v>
      </c>
      <c r="B280" s="4" t="s">
        <v>462</v>
      </c>
      <c r="C280" s="41" t="str">
        <f>HYPERLINK("http://www.mpce.mp.br/wp-content/uploads/2022/08/Contrato-026-2020.pdf","38416/2018-4")</f>
        <v>38416/2018-4</v>
      </c>
      <c r="D280" s="24">
        <v>44816</v>
      </c>
      <c r="E280" s="48" t="s">
        <v>1217</v>
      </c>
      <c r="F280" s="4" t="s">
        <v>463</v>
      </c>
      <c r="G280" s="7" t="str">
        <f t="shared" si="27"/>
        <v>2022NE001735</v>
      </c>
      <c r="H280" s="52" t="s">
        <v>1247</v>
      </c>
      <c r="I280" s="39" t="s">
        <v>227</v>
      </c>
      <c r="J280" s="34" t="s">
        <v>1423</v>
      </c>
      <c r="L280" s="14"/>
      <c r="M280" t="s">
        <v>1184</v>
      </c>
      <c r="N280" t="str">
        <f t="shared" si="30"/>
        <v>http://www.mpce.mp.br/wp-content/uploads/2022/10/2022NE001735.pdf</v>
      </c>
      <c r="P280" s="14"/>
    </row>
    <row r="281" spans="1:21" ht="57" x14ac:dyDescent="0.25">
      <c r="A281" s="3" t="s">
        <v>22</v>
      </c>
      <c r="B281" s="4" t="s">
        <v>462</v>
      </c>
      <c r="C281" s="41" t="str">
        <f>HYPERLINK("http://www.mpce.mp.br/wp-content/uploads/2022/08/Contrato-026-2020.pdf","38416/2018-4")</f>
        <v>38416/2018-4</v>
      </c>
      <c r="D281" s="24">
        <v>44816</v>
      </c>
      <c r="E281" s="48" t="s">
        <v>1218</v>
      </c>
      <c r="F281" s="4" t="s">
        <v>463</v>
      </c>
      <c r="G281" s="7" t="str">
        <f t="shared" si="27"/>
        <v>2022NE001736</v>
      </c>
      <c r="H281" s="52" t="s">
        <v>1247</v>
      </c>
      <c r="I281" s="39" t="s">
        <v>227</v>
      </c>
      <c r="J281" s="34" t="s">
        <v>1423</v>
      </c>
      <c r="L281" s="14"/>
      <c r="M281" t="s">
        <v>1185</v>
      </c>
      <c r="N281" t="str">
        <f t="shared" si="30"/>
        <v>http://www.mpce.mp.br/wp-content/uploads/2022/10/2022NE001736.pdf</v>
      </c>
      <c r="P281" s="14"/>
    </row>
    <row r="282" spans="1:21" ht="114" x14ac:dyDescent="0.25">
      <c r="A282" s="3" t="s">
        <v>22</v>
      </c>
      <c r="B282" s="4" t="s">
        <v>23</v>
      </c>
      <c r="C282" s="41" t="str">
        <f>HYPERLINK("http://www.mpce.mp.br/wp-content/uploads/2022/08/Contrato-no-019-2014-CPL-PGJ-X-Eunice-Locacao-Imove-CAOPIJ.pdf","20602/2014-8")</f>
        <v>20602/2014-8</v>
      </c>
      <c r="D282" s="24">
        <v>44817</v>
      </c>
      <c r="E282" s="48" t="s">
        <v>1272</v>
      </c>
      <c r="F282" s="4" t="s">
        <v>145</v>
      </c>
      <c r="G282" s="7" t="str">
        <f t="shared" si="27"/>
        <v>2022NE001737</v>
      </c>
      <c r="H282" s="52" t="s">
        <v>1250</v>
      </c>
      <c r="I282" s="39" t="s">
        <v>250</v>
      </c>
      <c r="J282" s="34" t="s">
        <v>1513</v>
      </c>
      <c r="L282" s="14"/>
      <c r="M282" t="s">
        <v>1186</v>
      </c>
      <c r="N282" t="str">
        <f t="shared" si="30"/>
        <v>http://www.mpce.mp.br/wp-content/uploads/2022/10/2022NE001737.pdf</v>
      </c>
      <c r="P282" s="14"/>
    </row>
    <row r="283" spans="1:21" ht="128.25" x14ac:dyDescent="0.25">
      <c r="A283" s="3" t="s">
        <v>22</v>
      </c>
      <c r="B283" s="4" t="s">
        <v>23</v>
      </c>
      <c r="C283" s="41" t="str">
        <f>HYPERLINK("http://www.mpce.mp.br/wp-content/uploads/2022/08/CONTRATO-039-2019.pdf","12910/2019-4")</f>
        <v>12910/2019-4</v>
      </c>
      <c r="D283" s="24">
        <v>44817</v>
      </c>
      <c r="E283" s="48" t="s">
        <v>1273</v>
      </c>
      <c r="F283" s="4" t="s">
        <v>481</v>
      </c>
      <c r="G283" s="7" t="str">
        <f t="shared" si="27"/>
        <v>2022NE001739</v>
      </c>
      <c r="H283" s="52" t="s">
        <v>336</v>
      </c>
      <c r="I283" s="39" t="s">
        <v>240</v>
      </c>
      <c r="J283" s="34" t="s">
        <v>1510</v>
      </c>
      <c r="L283" s="14"/>
      <c r="M283" t="s">
        <v>1187</v>
      </c>
      <c r="N283" t="str">
        <f t="shared" si="30"/>
        <v>http://www.mpce.mp.br/wp-content/uploads/2022/10/2022NE001739.pdf</v>
      </c>
      <c r="P283" s="14"/>
    </row>
    <row r="284" spans="1:21" ht="114" x14ac:dyDescent="0.25">
      <c r="A284" s="3" t="s">
        <v>22</v>
      </c>
      <c r="B284" s="4" t="s">
        <v>23</v>
      </c>
      <c r="C284" s="41" t="str">
        <f>HYPERLINK("http://www.mpce.mp.br/wp-content/uploads/2022/08/Contrato-028-2015-PGJ-X-GALGANI-Locacao-de-Imovel-PROCAP.pdf","33570/2015-9")</f>
        <v>33570/2015-9</v>
      </c>
      <c r="D284" s="24">
        <v>44818</v>
      </c>
      <c r="E284" s="48" t="s">
        <v>1274</v>
      </c>
      <c r="F284" s="4" t="s">
        <v>479</v>
      </c>
      <c r="G284" s="7" t="str">
        <f t="shared" si="27"/>
        <v>2022NE001747</v>
      </c>
      <c r="H284" s="52" t="s">
        <v>1251</v>
      </c>
      <c r="I284" s="39" t="s">
        <v>242</v>
      </c>
      <c r="J284" s="34">
        <v>23017090353</v>
      </c>
      <c r="L284" s="14"/>
      <c r="M284" t="s">
        <v>1188</v>
      </c>
      <c r="N284" t="str">
        <f t="shared" si="30"/>
        <v>http://www.mpce.mp.br/wp-content/uploads/2022/10/2022NE001747.pdf</v>
      </c>
      <c r="P284" s="14"/>
      <c r="T284" s="47"/>
    </row>
    <row r="285" spans="1:21" ht="51" x14ac:dyDescent="0.25">
      <c r="A285" s="3" t="s">
        <v>22</v>
      </c>
      <c r="B285" s="4" t="s">
        <v>1158</v>
      </c>
      <c r="C285" s="41" t="str">
        <f>HYPERLINK("http://www8.mpce.mp.br/Dispensa/092022000270030.pdf","09.2022.00027003-0")</f>
        <v>09.2022.00027003-0</v>
      </c>
      <c r="D285" s="24">
        <v>44818</v>
      </c>
      <c r="E285" s="39" t="s">
        <v>1275</v>
      </c>
      <c r="F285" s="4" t="s">
        <v>1285</v>
      </c>
      <c r="G285" s="7" t="str">
        <f t="shared" si="27"/>
        <v>2022NE001751</v>
      </c>
      <c r="H285" s="52" t="s">
        <v>1252</v>
      </c>
      <c r="I285" s="39" t="s">
        <v>1238</v>
      </c>
      <c r="J285" s="34" t="s">
        <v>1551</v>
      </c>
      <c r="L285" s="14"/>
      <c r="M285" t="s">
        <v>1189</v>
      </c>
      <c r="N285" t="str">
        <f t="shared" si="30"/>
        <v>http://www.mpce.mp.br/wp-content/uploads/2022/10/2022NE001751.pdf</v>
      </c>
      <c r="P285" s="14"/>
    </row>
    <row r="286" spans="1:21" ht="71.25" x14ac:dyDescent="0.25">
      <c r="A286" s="3" t="s">
        <v>20</v>
      </c>
      <c r="B286" s="15" t="s">
        <v>1286</v>
      </c>
      <c r="C286" s="41" t="str">
        <f>HYPERLINK("http://www.mpce.mp.br/wp-content/uploads/2022/08/Contrato-007-2019.pdf","48002/2017-0")</f>
        <v>48002/2017-0</v>
      </c>
      <c r="D286" s="24">
        <v>44823</v>
      </c>
      <c r="E286" s="48" t="s">
        <v>1276</v>
      </c>
      <c r="F286" s="4" t="s">
        <v>909</v>
      </c>
      <c r="G286" s="7" t="str">
        <f t="shared" si="27"/>
        <v>2022NE001770</v>
      </c>
      <c r="H286" s="52" t="s">
        <v>1253</v>
      </c>
      <c r="I286" s="39" t="s">
        <v>902</v>
      </c>
      <c r="J286" s="34" t="s">
        <v>1429</v>
      </c>
      <c r="L286" s="14"/>
      <c r="M286" t="s">
        <v>1190</v>
      </c>
      <c r="N286" t="str">
        <f t="shared" si="30"/>
        <v>http://www.mpce.mp.br/wp-content/uploads/2022/10/2022NE001770.pdf</v>
      </c>
      <c r="P286" s="14"/>
    </row>
    <row r="287" spans="1:21" ht="51" x14ac:dyDescent="0.25">
      <c r="A287" s="3" t="s">
        <v>20</v>
      </c>
      <c r="B287" s="15" t="s">
        <v>1286</v>
      </c>
      <c r="C287" s="41" t="str">
        <f>HYPERLINK("http://www.mpce.mp.br/wp-content/uploads/2022/08/Contrato-007-2019.pdf","48002/2017-0")</f>
        <v>48002/2017-0</v>
      </c>
      <c r="D287" s="24">
        <v>44823</v>
      </c>
      <c r="E287" s="48" t="s">
        <v>1277</v>
      </c>
      <c r="F287" s="4" t="s">
        <v>909</v>
      </c>
      <c r="G287" s="7" t="str">
        <f t="shared" si="27"/>
        <v>2022NE001771</v>
      </c>
      <c r="H287" s="52" t="s">
        <v>1254</v>
      </c>
      <c r="I287" s="39" t="s">
        <v>902</v>
      </c>
      <c r="J287" s="34" t="s">
        <v>1429</v>
      </c>
      <c r="L287" s="14"/>
      <c r="M287" t="s">
        <v>1191</v>
      </c>
      <c r="N287" t="str">
        <f t="shared" si="30"/>
        <v>http://www.mpce.mp.br/wp-content/uploads/2022/10/2022NE001771.pdf</v>
      </c>
      <c r="P287" s="14"/>
    </row>
    <row r="288" spans="1:21" ht="85.5" x14ac:dyDescent="0.25">
      <c r="A288" s="3" t="s">
        <v>22</v>
      </c>
      <c r="B288" s="4" t="s">
        <v>23</v>
      </c>
      <c r="C288" s="41" t="str">
        <f>HYPERLINK("http://www8.mpce.mp.br/Dispensa/092021000079244.pdf","09.2021.00007924-4")</f>
        <v>09.2021.00007924-4</v>
      </c>
      <c r="D288" s="24">
        <v>44823</v>
      </c>
      <c r="E288" s="48" t="s">
        <v>1278</v>
      </c>
      <c r="F288" s="4" t="s">
        <v>466</v>
      </c>
      <c r="G288" s="7" t="str">
        <f t="shared" si="27"/>
        <v>2022NE001773</v>
      </c>
      <c r="H288" s="52" t="s">
        <v>1255</v>
      </c>
      <c r="I288" s="39" t="s">
        <v>228</v>
      </c>
      <c r="J288" s="34" t="s">
        <v>278</v>
      </c>
      <c r="L288" s="14"/>
      <c r="M288" t="s">
        <v>1192</v>
      </c>
      <c r="N288" t="str">
        <f t="shared" si="30"/>
        <v>http://www.mpce.mp.br/wp-content/uploads/2022/10/2022NE001773.pdf</v>
      </c>
      <c r="P288" s="14"/>
    </row>
    <row r="289" spans="1:21" ht="51" x14ac:dyDescent="0.25">
      <c r="A289" s="3" t="s">
        <v>20</v>
      </c>
      <c r="B289" s="15" t="s">
        <v>1286</v>
      </c>
      <c r="C289" s="41" t="str">
        <f>HYPERLINK("http://www.mpce.mp.br/wp-content/uploads/2022/08/Contrato-007-2019.pdf","48002/2017-0")</f>
        <v>48002/2017-0</v>
      </c>
      <c r="D289" s="24">
        <v>44826</v>
      </c>
      <c r="E289" s="39" t="s">
        <v>1279</v>
      </c>
      <c r="F289" s="4" t="s">
        <v>909</v>
      </c>
      <c r="G289" s="7" t="str">
        <f t="shared" si="27"/>
        <v>2022NE001795</v>
      </c>
      <c r="H289" s="52" t="s">
        <v>1256</v>
      </c>
      <c r="I289" s="39" t="s">
        <v>902</v>
      </c>
      <c r="J289" s="34" t="s">
        <v>1429</v>
      </c>
      <c r="L289" s="14"/>
      <c r="M289" t="s">
        <v>1193</v>
      </c>
      <c r="N289" t="str">
        <f t="shared" si="30"/>
        <v>http://www.mpce.mp.br/wp-content/uploads/2022/10/2022NE001795.pdf</v>
      </c>
      <c r="P289" s="14"/>
    </row>
    <row r="290" spans="1:21" ht="38.25" x14ac:dyDescent="0.25">
      <c r="A290" s="3" t="s">
        <v>20</v>
      </c>
      <c r="B290" s="15" t="s">
        <v>21</v>
      </c>
      <c r="C290" s="41" t="str">
        <f t="shared" ref="C290:C309" si="34">(HYPERLINK(T290,U290))</f>
        <v>09.2022.00022975-2</v>
      </c>
      <c r="D290" s="24">
        <v>44827</v>
      </c>
      <c r="E290" s="39" t="s">
        <v>1219</v>
      </c>
      <c r="F290" s="4" t="s">
        <v>128</v>
      </c>
      <c r="G290" s="7" t="str">
        <f t="shared" si="27"/>
        <v>2022NE001812</v>
      </c>
      <c r="H290" s="52" t="s">
        <v>1257</v>
      </c>
      <c r="I290" s="39" t="s">
        <v>1239</v>
      </c>
      <c r="J290" s="34" t="s">
        <v>1425</v>
      </c>
      <c r="L290" s="14"/>
      <c r="M290" t="s">
        <v>1194</v>
      </c>
      <c r="N290" t="str">
        <f t="shared" si="30"/>
        <v>http://www.mpce.mp.br/wp-content/uploads/2022/10/2022NE001812.pdf</v>
      </c>
      <c r="P290" s="14"/>
      <c r="R290" s="44" t="str">
        <f t="shared" ref="R290:R309" si="35">"http://www8.mpce.mp.br/"&amp;PROPER(A290)&amp;"/"&amp;SUBSTITUTE(SUBSTITUTE(C290,".",""),"-","")&amp;".pdf"</f>
        <v>http://www8.mpce.mp.br/Inexigibilidade/092022000229752.pdf</v>
      </c>
      <c r="S290" s="44" t="str">
        <f t="shared" ref="S290:S309" si="36">HYPERLINK(R290,C290)</f>
        <v>09.2022.00022975-2</v>
      </c>
      <c r="T290" t="s">
        <v>1067</v>
      </c>
      <c r="U290" t="s">
        <v>1068</v>
      </c>
    </row>
    <row r="291" spans="1:21" ht="89.25" x14ac:dyDescent="0.25">
      <c r="A291" s="3" t="s">
        <v>22</v>
      </c>
      <c r="B291" s="4" t="s">
        <v>1158</v>
      </c>
      <c r="C291" s="41" t="str">
        <f t="shared" si="34"/>
        <v>09.2022.00022270-4</v>
      </c>
      <c r="D291" s="24">
        <v>44830</v>
      </c>
      <c r="E291" s="39" t="s">
        <v>1280</v>
      </c>
      <c r="F291" s="4" t="s">
        <v>911</v>
      </c>
      <c r="G291" s="7" t="str">
        <f t="shared" si="27"/>
        <v>2022NE001814</v>
      </c>
      <c r="H291" s="52" t="s">
        <v>1258</v>
      </c>
      <c r="I291" s="39" t="s">
        <v>1240</v>
      </c>
      <c r="J291" s="34" t="s">
        <v>1552</v>
      </c>
      <c r="L291" s="14"/>
      <c r="M291" t="s">
        <v>1195</v>
      </c>
      <c r="N291" t="str">
        <f t="shared" si="30"/>
        <v>http://www.mpce.mp.br/wp-content/uploads/2022/10/2022NE001814.pdf</v>
      </c>
      <c r="P291" s="14"/>
      <c r="R291" s="44" t="str">
        <f t="shared" si="35"/>
        <v>http://www8.mpce.mp.br/Dispensa/092022000222704.pdf</v>
      </c>
      <c r="S291" s="44" t="str">
        <f t="shared" si="36"/>
        <v>09.2022.00022270-4</v>
      </c>
      <c r="T291" t="s">
        <v>1305</v>
      </c>
      <c r="U291" t="s">
        <v>1287</v>
      </c>
    </row>
    <row r="292" spans="1:21" ht="89.25" x14ac:dyDescent="0.25">
      <c r="A292" s="3" t="s">
        <v>20</v>
      </c>
      <c r="B292" s="15" t="s">
        <v>475</v>
      </c>
      <c r="C292" s="41" t="str">
        <f t="shared" si="34"/>
        <v>09.2022.00023080-4</v>
      </c>
      <c r="D292" s="24">
        <v>44831</v>
      </c>
      <c r="E292" s="39" t="s">
        <v>1281</v>
      </c>
      <c r="F292" s="4" t="s">
        <v>463</v>
      </c>
      <c r="G292" s="7" t="str">
        <f t="shared" si="27"/>
        <v>2022NE001836</v>
      </c>
      <c r="H292" s="52" t="s">
        <v>894</v>
      </c>
      <c r="I292" s="39" t="s">
        <v>1241</v>
      </c>
      <c r="J292" s="34" t="s">
        <v>1553</v>
      </c>
      <c r="L292" s="14"/>
      <c r="M292" t="s">
        <v>1196</v>
      </c>
      <c r="N292" t="str">
        <f t="shared" si="30"/>
        <v>http://www.mpce.mp.br/wp-content/uploads/2022/10/2022NE001836.pdf</v>
      </c>
      <c r="P292" s="14"/>
      <c r="R292" s="44" t="str">
        <f t="shared" si="35"/>
        <v>http://www8.mpce.mp.br/Inexigibilidade/092022000230804.pdf</v>
      </c>
      <c r="S292" s="44" t="str">
        <f t="shared" si="36"/>
        <v>09.2022.00023080-4</v>
      </c>
      <c r="T292" t="s">
        <v>1306</v>
      </c>
      <c r="U292" t="s">
        <v>1288</v>
      </c>
    </row>
    <row r="293" spans="1:21" ht="76.5" x14ac:dyDescent="0.25">
      <c r="A293" s="3" t="s">
        <v>20</v>
      </c>
      <c r="B293" s="15" t="s">
        <v>1289</v>
      </c>
      <c r="C293" s="41" t="str">
        <f t="shared" si="34"/>
        <v>09.2022.00034502-3</v>
      </c>
      <c r="D293" s="24">
        <v>44832</v>
      </c>
      <c r="E293" s="39" t="s">
        <v>1282</v>
      </c>
      <c r="F293" s="4" t="s">
        <v>463</v>
      </c>
      <c r="G293" s="7" t="str">
        <f t="shared" si="27"/>
        <v>2022NE001841</v>
      </c>
      <c r="H293" s="52" t="s">
        <v>1259</v>
      </c>
      <c r="I293" s="39" t="s">
        <v>227</v>
      </c>
      <c r="J293" s="34" t="s">
        <v>1423</v>
      </c>
      <c r="L293" s="14"/>
      <c r="M293" t="s">
        <v>1197</v>
      </c>
      <c r="N293" t="str">
        <f t="shared" si="30"/>
        <v>http://www.mpce.mp.br/wp-content/uploads/2022/10/2022NE001841.pdf</v>
      </c>
      <c r="P293" s="14"/>
      <c r="R293" s="44" t="str">
        <f t="shared" si="35"/>
        <v>http://www8.mpce.mp.br/Inexigibilidade/092022000345023.pdf</v>
      </c>
      <c r="S293" s="44" t="str">
        <f t="shared" si="36"/>
        <v>09.2022.00034502-3</v>
      </c>
      <c r="T293" t="s">
        <v>1307</v>
      </c>
      <c r="U293" t="s">
        <v>1291</v>
      </c>
    </row>
    <row r="294" spans="1:21" ht="76.5" x14ac:dyDescent="0.25">
      <c r="A294" s="3" t="s">
        <v>20</v>
      </c>
      <c r="B294" s="15" t="s">
        <v>1290</v>
      </c>
      <c r="C294" s="41" t="str">
        <f t="shared" si="34"/>
        <v>09.2022.00034502-3</v>
      </c>
      <c r="D294" s="24">
        <v>44832</v>
      </c>
      <c r="E294" s="39" t="s">
        <v>1283</v>
      </c>
      <c r="F294" s="4" t="s">
        <v>463</v>
      </c>
      <c r="G294" s="7" t="str">
        <f t="shared" si="27"/>
        <v>2022NE001842</v>
      </c>
      <c r="H294" s="52" t="s">
        <v>1259</v>
      </c>
      <c r="I294" s="39" t="s">
        <v>227</v>
      </c>
      <c r="J294" s="34" t="s">
        <v>1423</v>
      </c>
      <c r="L294" s="14"/>
      <c r="M294" t="s">
        <v>1198</v>
      </c>
      <c r="N294" t="str">
        <f t="shared" si="30"/>
        <v>http://www.mpce.mp.br/wp-content/uploads/2022/10/2022NE001842.pdf</v>
      </c>
      <c r="P294" s="14"/>
      <c r="R294" s="44" t="str">
        <f t="shared" si="35"/>
        <v>http://www8.mpce.mp.br/Inexigibilidade/092022000345023.pdf</v>
      </c>
      <c r="S294" s="44" t="str">
        <f t="shared" si="36"/>
        <v>09.2022.00034502-3</v>
      </c>
      <c r="T294" t="s">
        <v>1307</v>
      </c>
      <c r="U294" t="s">
        <v>1291</v>
      </c>
    </row>
    <row r="295" spans="1:21" ht="51" x14ac:dyDescent="0.25">
      <c r="A295" s="3" t="s">
        <v>20</v>
      </c>
      <c r="B295" s="15" t="s">
        <v>21</v>
      </c>
      <c r="C295" s="41" t="str">
        <f t="shared" si="34"/>
        <v>09.2022.00023297-9</v>
      </c>
      <c r="D295" s="24">
        <v>44833</v>
      </c>
      <c r="E295" s="39" t="s">
        <v>1284</v>
      </c>
      <c r="F295" s="4" t="s">
        <v>128</v>
      </c>
      <c r="G295" s="7" t="str">
        <f t="shared" si="27"/>
        <v>2022NE001868</v>
      </c>
      <c r="H295" s="52" t="s">
        <v>1260</v>
      </c>
      <c r="I295" s="39" t="s">
        <v>711</v>
      </c>
      <c r="J295" s="34" t="s">
        <v>1514</v>
      </c>
      <c r="L295" s="14"/>
      <c r="M295" t="s">
        <v>1199</v>
      </c>
      <c r="N295" t="str">
        <f t="shared" si="30"/>
        <v>http://www.mpce.mp.br/wp-content/uploads/2022/10/2022NE001868.pdf</v>
      </c>
      <c r="P295" s="14"/>
      <c r="R295" s="44" t="str">
        <f t="shared" si="35"/>
        <v>http://www8.mpce.mp.br/Inexigibilidade/092022000232979.pdf</v>
      </c>
      <c r="S295" s="44" t="str">
        <f t="shared" si="36"/>
        <v>09.2022.00023297-9</v>
      </c>
      <c r="T295" t="s">
        <v>1085</v>
      </c>
      <c r="U295" t="s">
        <v>1086</v>
      </c>
    </row>
    <row r="296" spans="1:21" ht="25.5" x14ac:dyDescent="0.25">
      <c r="A296" s="3" t="s">
        <v>20</v>
      </c>
      <c r="B296" s="15" t="s">
        <v>21</v>
      </c>
      <c r="C296" s="41" t="str">
        <f t="shared" si="34"/>
        <v>09.2022.00023009-2</v>
      </c>
      <c r="D296" s="24">
        <v>44833</v>
      </c>
      <c r="E296" s="39" t="s">
        <v>1220</v>
      </c>
      <c r="F296" s="4" t="s">
        <v>128</v>
      </c>
      <c r="G296" s="7" t="str">
        <f t="shared" si="27"/>
        <v>2022NE001880</v>
      </c>
      <c r="H296" s="52" t="s">
        <v>1261</v>
      </c>
      <c r="I296" s="39" t="s">
        <v>726</v>
      </c>
      <c r="J296" s="34" t="s">
        <v>1504</v>
      </c>
      <c r="L296" s="14"/>
      <c r="M296" t="s">
        <v>1200</v>
      </c>
      <c r="N296" t="str">
        <f t="shared" si="30"/>
        <v>http://www.mpce.mp.br/wp-content/uploads/2022/10/2022NE001880.pdf</v>
      </c>
      <c r="P296" s="14"/>
      <c r="R296" s="44" t="str">
        <f t="shared" si="35"/>
        <v>http://www8.mpce.mp.br/Inexigibilidade/092022000230092.pdf</v>
      </c>
      <c r="S296" s="44" t="str">
        <f t="shared" si="36"/>
        <v>09.2022.00023009-2</v>
      </c>
      <c r="T296" t="s">
        <v>1079</v>
      </c>
      <c r="U296" t="s">
        <v>1080</v>
      </c>
    </row>
    <row r="297" spans="1:21" ht="38.25" x14ac:dyDescent="0.25">
      <c r="A297" s="3" t="s">
        <v>20</v>
      </c>
      <c r="B297" s="15" t="s">
        <v>21</v>
      </c>
      <c r="C297" s="41" t="str">
        <f t="shared" si="34"/>
        <v>09.2022.00035826-6</v>
      </c>
      <c r="D297" s="24">
        <v>44834</v>
      </c>
      <c r="E297" s="39" t="s">
        <v>1221</v>
      </c>
      <c r="F297" s="4" t="s">
        <v>128</v>
      </c>
      <c r="G297" s="7" t="str">
        <f t="shared" si="27"/>
        <v>2022NE001906</v>
      </c>
      <c r="H297" s="52" t="s">
        <v>355</v>
      </c>
      <c r="I297" s="39" t="s">
        <v>254</v>
      </c>
      <c r="J297" s="34" t="s">
        <v>1514</v>
      </c>
      <c r="L297" s="14"/>
      <c r="M297" t="s">
        <v>1201</v>
      </c>
      <c r="N297" t="str">
        <f t="shared" si="30"/>
        <v>http://www.mpce.mp.br/wp-content/uploads/2022/10/2022NE001906.pdf</v>
      </c>
      <c r="P297" s="14"/>
      <c r="R297" s="44" t="str">
        <f t="shared" si="35"/>
        <v>http://www8.mpce.mp.br/Inexigibilidade/092022000358266.pdf</v>
      </c>
      <c r="S297" s="44" t="str">
        <f t="shared" si="36"/>
        <v>09.2022.00035826-6</v>
      </c>
      <c r="T297" t="s">
        <v>1308</v>
      </c>
      <c r="U297" t="s">
        <v>1292</v>
      </c>
    </row>
    <row r="298" spans="1:21" ht="38.25" x14ac:dyDescent="0.25">
      <c r="A298" s="3" t="s">
        <v>20</v>
      </c>
      <c r="B298" s="15" t="s">
        <v>21</v>
      </c>
      <c r="C298" s="41" t="str">
        <f t="shared" si="34"/>
        <v>09.2022.00035755-6</v>
      </c>
      <c r="D298" s="24">
        <v>44834</v>
      </c>
      <c r="E298" s="39" t="s">
        <v>1222</v>
      </c>
      <c r="F298" s="4" t="s">
        <v>128</v>
      </c>
      <c r="G298" s="7" t="str">
        <f t="shared" si="27"/>
        <v>2022NE001907</v>
      </c>
      <c r="H298" s="52" t="s">
        <v>545</v>
      </c>
      <c r="I298" s="39" t="s">
        <v>88</v>
      </c>
      <c r="J298" s="34" t="s">
        <v>1503</v>
      </c>
      <c r="L298" s="14"/>
      <c r="M298" t="s">
        <v>1202</v>
      </c>
      <c r="N298" t="str">
        <f t="shared" si="30"/>
        <v>http://www.mpce.mp.br/wp-content/uploads/2022/10/2022NE001907.pdf</v>
      </c>
      <c r="P298" s="14"/>
      <c r="R298" s="44" t="str">
        <f t="shared" si="35"/>
        <v>http://www8.mpce.mp.br/Inexigibilidade/092022000357556.pdf</v>
      </c>
      <c r="S298" s="44" t="str">
        <f t="shared" si="36"/>
        <v>09.2022.00035755-6</v>
      </c>
      <c r="T298" t="s">
        <v>1309</v>
      </c>
      <c r="U298" t="s">
        <v>1293</v>
      </c>
    </row>
    <row r="299" spans="1:21" ht="38.25" x14ac:dyDescent="0.25">
      <c r="A299" s="3" t="s">
        <v>20</v>
      </c>
      <c r="B299" s="15" t="s">
        <v>21</v>
      </c>
      <c r="C299" s="41" t="str">
        <f t="shared" si="34"/>
        <v>09.2022.00035760-1</v>
      </c>
      <c r="D299" s="24">
        <v>44834</v>
      </c>
      <c r="E299" s="39" t="s">
        <v>1223</v>
      </c>
      <c r="F299" s="4" t="s">
        <v>128</v>
      </c>
      <c r="G299" s="7" t="str">
        <f t="shared" si="27"/>
        <v>2022NE001908</v>
      </c>
      <c r="H299" s="52" t="s">
        <v>359</v>
      </c>
      <c r="I299" s="39" t="s">
        <v>60</v>
      </c>
      <c r="J299" s="34" t="s">
        <v>1498</v>
      </c>
      <c r="L299" s="14"/>
      <c r="M299" t="s">
        <v>1203</v>
      </c>
      <c r="N299" t="str">
        <f t="shared" si="30"/>
        <v>http://www.mpce.mp.br/wp-content/uploads/2022/10/2022NE001908.pdf</v>
      </c>
      <c r="P299" s="14"/>
      <c r="R299" s="44" t="str">
        <f t="shared" si="35"/>
        <v>http://www8.mpce.mp.br/Inexigibilidade/092022000357601.pdf</v>
      </c>
      <c r="S299" s="44" t="str">
        <f t="shared" si="36"/>
        <v>09.2022.00035760-1</v>
      </c>
      <c r="T299" t="s">
        <v>1310</v>
      </c>
      <c r="U299" t="s">
        <v>1294</v>
      </c>
    </row>
    <row r="300" spans="1:21" ht="38.25" x14ac:dyDescent="0.25">
      <c r="A300" s="3" t="s">
        <v>20</v>
      </c>
      <c r="B300" s="15" t="s">
        <v>21</v>
      </c>
      <c r="C300" s="41" t="str">
        <f t="shared" si="34"/>
        <v>09.2022.00035768-9</v>
      </c>
      <c r="D300" s="24">
        <v>44834</v>
      </c>
      <c r="E300" s="39" t="s">
        <v>1224</v>
      </c>
      <c r="F300" s="4" t="s">
        <v>128</v>
      </c>
      <c r="G300" s="7" t="str">
        <f t="shared" si="27"/>
        <v>2022NE001909</v>
      </c>
      <c r="H300" s="52" t="s">
        <v>545</v>
      </c>
      <c r="I300" s="39" t="s">
        <v>563</v>
      </c>
      <c r="J300" s="34" t="s">
        <v>1497</v>
      </c>
      <c r="L300" s="14"/>
      <c r="M300" t="s">
        <v>1204</v>
      </c>
      <c r="N300" t="str">
        <f t="shared" si="30"/>
        <v>http://www.mpce.mp.br/wp-content/uploads/2022/10/2022NE001909.pdf</v>
      </c>
      <c r="P300" s="14"/>
      <c r="R300" s="44" t="str">
        <f t="shared" si="35"/>
        <v>http://www8.mpce.mp.br/Inexigibilidade/092022000357689.pdf</v>
      </c>
      <c r="S300" s="44" t="str">
        <f t="shared" si="36"/>
        <v>09.2022.00035768-9</v>
      </c>
      <c r="T300" t="s">
        <v>1311</v>
      </c>
      <c r="U300" t="s">
        <v>1295</v>
      </c>
    </row>
    <row r="301" spans="1:21" ht="38.25" x14ac:dyDescent="0.25">
      <c r="A301" s="3" t="s">
        <v>20</v>
      </c>
      <c r="B301" s="15" t="s">
        <v>21</v>
      </c>
      <c r="C301" s="41" t="str">
        <f t="shared" si="34"/>
        <v>09.2022.00035772-3</v>
      </c>
      <c r="D301" s="24">
        <v>44834</v>
      </c>
      <c r="E301" s="39" t="s">
        <v>1225</v>
      </c>
      <c r="F301" s="4" t="s">
        <v>128</v>
      </c>
      <c r="G301" s="7" t="str">
        <f t="shared" si="27"/>
        <v>2022NE001910</v>
      </c>
      <c r="H301" s="52" t="s">
        <v>545</v>
      </c>
      <c r="I301" s="39" t="s">
        <v>50</v>
      </c>
      <c r="J301" s="34" t="s">
        <v>1496</v>
      </c>
      <c r="L301" s="14"/>
      <c r="M301" t="s">
        <v>1205</v>
      </c>
      <c r="N301" t="str">
        <f t="shared" si="30"/>
        <v>http://www.mpce.mp.br/wp-content/uploads/2022/10/2022NE001910.pdf</v>
      </c>
      <c r="P301" s="14"/>
      <c r="R301" s="44" t="str">
        <f t="shared" si="35"/>
        <v>http://www8.mpce.mp.br/Inexigibilidade/092022000357723.pdf</v>
      </c>
      <c r="S301" s="44" t="str">
        <f t="shared" si="36"/>
        <v>09.2022.00035772-3</v>
      </c>
      <c r="T301" t="s">
        <v>1312</v>
      </c>
      <c r="U301" t="s">
        <v>1296</v>
      </c>
    </row>
    <row r="302" spans="1:21" ht="38.25" x14ac:dyDescent="0.25">
      <c r="A302" s="3" t="s">
        <v>20</v>
      </c>
      <c r="B302" s="15" t="s">
        <v>21</v>
      </c>
      <c r="C302" s="41" t="str">
        <f t="shared" si="34"/>
        <v>09.2022.00035776-7</v>
      </c>
      <c r="D302" s="24">
        <v>44834</v>
      </c>
      <c r="E302" s="39" t="s">
        <v>1226</v>
      </c>
      <c r="F302" s="4" t="s">
        <v>128</v>
      </c>
      <c r="G302" s="7" t="str">
        <f t="shared" si="27"/>
        <v>2022NE001911</v>
      </c>
      <c r="H302" s="52" t="s">
        <v>1262</v>
      </c>
      <c r="I302" s="39" t="s">
        <v>45</v>
      </c>
      <c r="J302" s="34" t="s">
        <v>1504</v>
      </c>
      <c r="L302" s="14"/>
      <c r="M302" t="s">
        <v>1206</v>
      </c>
      <c r="N302" t="str">
        <f t="shared" si="30"/>
        <v>http://www.mpce.mp.br/wp-content/uploads/2022/10/2022NE001911.pdf</v>
      </c>
      <c r="P302" s="14"/>
      <c r="R302" s="44" t="str">
        <f t="shared" si="35"/>
        <v>http://www8.mpce.mp.br/Inexigibilidade/092022000357767.pdf</v>
      </c>
      <c r="S302" s="44" t="str">
        <f t="shared" si="36"/>
        <v>09.2022.00035776-7</v>
      </c>
      <c r="T302" t="s">
        <v>1313</v>
      </c>
      <c r="U302" t="s">
        <v>1297</v>
      </c>
    </row>
    <row r="303" spans="1:21" ht="38.25" x14ac:dyDescent="0.25">
      <c r="A303" s="3" t="s">
        <v>20</v>
      </c>
      <c r="B303" s="15" t="s">
        <v>21</v>
      </c>
      <c r="C303" s="41" t="str">
        <f t="shared" si="34"/>
        <v>09.2022.00035783-4</v>
      </c>
      <c r="D303" s="24">
        <v>44834</v>
      </c>
      <c r="E303" s="39" t="s">
        <v>1227</v>
      </c>
      <c r="F303" s="4" t="s">
        <v>128</v>
      </c>
      <c r="G303" s="7" t="str">
        <f t="shared" si="27"/>
        <v>2022NE001912</v>
      </c>
      <c r="H303" s="52" t="s">
        <v>545</v>
      </c>
      <c r="I303" s="39" t="s">
        <v>260</v>
      </c>
      <c r="J303" s="34" t="s">
        <v>1517</v>
      </c>
      <c r="L303" s="14"/>
      <c r="M303" t="s">
        <v>1207</v>
      </c>
      <c r="N303" t="str">
        <f t="shared" si="30"/>
        <v>http://www.mpce.mp.br/wp-content/uploads/2022/10/2022NE001912.pdf</v>
      </c>
      <c r="P303" s="14"/>
      <c r="R303" s="44" t="str">
        <f t="shared" si="35"/>
        <v>http://www8.mpce.mp.br/Inexigibilidade/092022000357834.pdf</v>
      </c>
      <c r="S303" s="44" t="str">
        <f t="shared" si="36"/>
        <v>09.2022.00035783-4</v>
      </c>
      <c r="T303" t="s">
        <v>1314</v>
      </c>
      <c r="U303" t="s">
        <v>1298</v>
      </c>
    </row>
    <row r="304" spans="1:21" ht="38.25" x14ac:dyDescent="0.25">
      <c r="A304" s="3" t="s">
        <v>20</v>
      </c>
      <c r="B304" s="15" t="s">
        <v>21</v>
      </c>
      <c r="C304" s="41" t="str">
        <f t="shared" si="34"/>
        <v>09.2022.00035786-7</v>
      </c>
      <c r="D304" s="24">
        <v>44834</v>
      </c>
      <c r="E304" s="39" t="s">
        <v>1228</v>
      </c>
      <c r="F304" s="4" t="s">
        <v>128</v>
      </c>
      <c r="G304" s="7" t="str">
        <f t="shared" si="27"/>
        <v>2022NE001913</v>
      </c>
      <c r="H304" s="52" t="s">
        <v>545</v>
      </c>
      <c r="I304" s="39" t="s">
        <v>35</v>
      </c>
      <c r="J304" s="34" t="s">
        <v>1495</v>
      </c>
      <c r="L304" s="14"/>
      <c r="M304" t="s">
        <v>1208</v>
      </c>
      <c r="N304" t="str">
        <f t="shared" si="30"/>
        <v>http://www.mpce.mp.br/wp-content/uploads/2022/10/2022NE001913.pdf</v>
      </c>
      <c r="P304" s="14"/>
      <c r="R304" s="44" t="str">
        <f t="shared" si="35"/>
        <v>http://www8.mpce.mp.br/Inexigibilidade/092022000357867.pdf</v>
      </c>
      <c r="S304" s="44" t="str">
        <f t="shared" si="36"/>
        <v>09.2022.00035786-7</v>
      </c>
      <c r="T304" t="s">
        <v>1315</v>
      </c>
      <c r="U304" t="s">
        <v>1299</v>
      </c>
    </row>
    <row r="305" spans="1:21" ht="38.25" x14ac:dyDescent="0.25">
      <c r="A305" s="3" t="s">
        <v>20</v>
      </c>
      <c r="B305" s="15" t="s">
        <v>21</v>
      </c>
      <c r="C305" s="41" t="str">
        <f t="shared" si="34"/>
        <v>09.2022.00035815-5</v>
      </c>
      <c r="D305" s="24">
        <v>44834</v>
      </c>
      <c r="E305" s="39" t="s">
        <v>1229</v>
      </c>
      <c r="F305" s="4" t="s">
        <v>128</v>
      </c>
      <c r="G305" s="7" t="str">
        <f t="shared" si="27"/>
        <v>2022NE001914</v>
      </c>
      <c r="H305" s="52" t="s">
        <v>549</v>
      </c>
      <c r="I305" s="39" t="s">
        <v>40</v>
      </c>
      <c r="J305" s="34" t="s">
        <v>41</v>
      </c>
      <c r="L305" s="14"/>
      <c r="M305" t="s">
        <v>1209</v>
      </c>
      <c r="N305" t="str">
        <f t="shared" si="30"/>
        <v>http://www.mpce.mp.br/wp-content/uploads/2022/10/2022NE001914.pdf</v>
      </c>
      <c r="P305" s="14"/>
      <c r="R305" s="44" t="str">
        <f t="shared" si="35"/>
        <v>http://www8.mpce.mp.br/Inexigibilidade/092022000358155.pdf</v>
      </c>
      <c r="S305" s="44" t="str">
        <f t="shared" si="36"/>
        <v>09.2022.00035815-5</v>
      </c>
      <c r="T305" t="s">
        <v>1316</v>
      </c>
      <c r="U305" t="s">
        <v>1300</v>
      </c>
    </row>
    <row r="306" spans="1:21" ht="38.25" x14ac:dyDescent="0.25">
      <c r="A306" s="3" t="s">
        <v>20</v>
      </c>
      <c r="B306" s="15" t="s">
        <v>21</v>
      </c>
      <c r="C306" s="41" t="str">
        <f t="shared" si="34"/>
        <v>09.2022.00035797-8</v>
      </c>
      <c r="D306" s="24">
        <v>44834</v>
      </c>
      <c r="E306" s="39" t="s">
        <v>1230</v>
      </c>
      <c r="F306" s="4" t="s">
        <v>128</v>
      </c>
      <c r="G306" s="7" t="str">
        <f t="shared" si="27"/>
        <v>2022NE001915</v>
      </c>
      <c r="H306" s="52" t="s">
        <v>1262</v>
      </c>
      <c r="I306" s="39" t="s">
        <v>68</v>
      </c>
      <c r="J306" s="34" t="s">
        <v>1499</v>
      </c>
      <c r="L306" s="14"/>
      <c r="M306" t="s">
        <v>1210</v>
      </c>
      <c r="N306" t="str">
        <f t="shared" si="30"/>
        <v>http://www.mpce.mp.br/wp-content/uploads/2022/10/2022NE001915.pdf</v>
      </c>
      <c r="P306" s="14"/>
      <c r="R306" s="44" t="str">
        <f t="shared" si="35"/>
        <v>http://www8.mpce.mp.br/Inexigibilidade/092022000357978.pdf</v>
      </c>
      <c r="S306" s="44" t="str">
        <f t="shared" si="36"/>
        <v>09.2022.00035797-8</v>
      </c>
      <c r="T306" t="s">
        <v>1317</v>
      </c>
      <c r="U306" t="s">
        <v>1301</v>
      </c>
    </row>
    <row r="307" spans="1:21" ht="38.25" x14ac:dyDescent="0.25">
      <c r="A307" s="3" t="s">
        <v>20</v>
      </c>
      <c r="B307" s="15" t="s">
        <v>21</v>
      </c>
      <c r="C307" s="41" t="str">
        <f t="shared" si="34"/>
        <v>09.2022.00035800-0</v>
      </c>
      <c r="D307" s="24">
        <v>44834</v>
      </c>
      <c r="E307" s="39" t="s">
        <v>1231</v>
      </c>
      <c r="F307" s="4" t="s">
        <v>128</v>
      </c>
      <c r="G307" s="7" t="str">
        <f t="shared" si="27"/>
        <v>2022NE001916</v>
      </c>
      <c r="H307" s="52" t="s">
        <v>551</v>
      </c>
      <c r="I307" s="39" t="s">
        <v>73</v>
      </c>
      <c r="J307" s="34" t="s">
        <v>1500</v>
      </c>
      <c r="L307" s="14"/>
      <c r="M307" t="s">
        <v>1211</v>
      </c>
      <c r="N307" t="str">
        <f t="shared" si="30"/>
        <v>http://www.mpce.mp.br/wp-content/uploads/2022/10/2022NE001916.pdf</v>
      </c>
      <c r="P307" s="14"/>
      <c r="R307" s="44" t="str">
        <f t="shared" si="35"/>
        <v>http://www8.mpce.mp.br/Inexigibilidade/092022000358000.pdf</v>
      </c>
      <c r="S307" s="44" t="str">
        <f t="shared" si="36"/>
        <v>09.2022.00035800-0</v>
      </c>
      <c r="T307" t="s">
        <v>1318</v>
      </c>
      <c r="U307" t="s">
        <v>1302</v>
      </c>
    </row>
    <row r="308" spans="1:21" ht="38.25" x14ac:dyDescent="0.25">
      <c r="A308" s="3" t="s">
        <v>20</v>
      </c>
      <c r="B308" s="15" t="s">
        <v>21</v>
      </c>
      <c r="C308" s="41" t="str">
        <f t="shared" si="34"/>
        <v>09.2022.00035812-2</v>
      </c>
      <c r="D308" s="24">
        <v>44834</v>
      </c>
      <c r="E308" s="39" t="s">
        <v>1232</v>
      </c>
      <c r="F308" s="4" t="s">
        <v>128</v>
      </c>
      <c r="G308" s="7" t="str">
        <f t="shared" si="27"/>
        <v>2022NE001917</v>
      </c>
      <c r="H308" s="52" t="s">
        <v>546</v>
      </c>
      <c r="I308" s="39" t="s">
        <v>78</v>
      </c>
      <c r="J308" s="34" t="s">
        <v>1501</v>
      </c>
      <c r="L308" s="14"/>
      <c r="M308" t="s">
        <v>1212</v>
      </c>
      <c r="N308" t="str">
        <f t="shared" si="30"/>
        <v>http://www.mpce.mp.br/wp-content/uploads/2022/10/2022NE001917.pdf</v>
      </c>
      <c r="P308" s="14"/>
      <c r="R308" s="44" t="str">
        <f t="shared" si="35"/>
        <v>http://www8.mpce.mp.br/Inexigibilidade/092022000358122.pdf</v>
      </c>
      <c r="S308" s="44" t="str">
        <f t="shared" si="36"/>
        <v>09.2022.00035812-2</v>
      </c>
      <c r="T308" t="s">
        <v>1319</v>
      </c>
      <c r="U308" t="s">
        <v>1303</v>
      </c>
    </row>
    <row r="309" spans="1:21" ht="38.25" x14ac:dyDescent="0.25">
      <c r="A309" s="3" t="s">
        <v>20</v>
      </c>
      <c r="B309" s="15" t="s">
        <v>21</v>
      </c>
      <c r="C309" s="41" t="str">
        <f t="shared" si="34"/>
        <v>09.2022.00035821-1</v>
      </c>
      <c r="D309" s="24">
        <v>44834</v>
      </c>
      <c r="E309" s="39" t="s">
        <v>1233</v>
      </c>
      <c r="F309" s="4" t="s">
        <v>128</v>
      </c>
      <c r="G309" s="7" t="str">
        <f t="shared" si="27"/>
        <v>2022NE001918</v>
      </c>
      <c r="H309" s="52" t="s">
        <v>548</v>
      </c>
      <c r="I309" s="39" t="s">
        <v>83</v>
      </c>
      <c r="J309" s="34" t="s">
        <v>1502</v>
      </c>
      <c r="L309" s="14"/>
      <c r="M309" t="s">
        <v>1213</v>
      </c>
      <c r="N309" t="str">
        <f t="shared" si="30"/>
        <v>http://www.mpce.mp.br/wp-content/uploads/2022/10/2022NE001918.pdf</v>
      </c>
      <c r="P309" s="14"/>
      <c r="R309" s="44" t="str">
        <f t="shared" si="35"/>
        <v>http://www8.mpce.mp.br/Inexigibilidade/092022000358211.pdf</v>
      </c>
      <c r="S309" s="44" t="str">
        <f t="shared" si="36"/>
        <v>09.2022.00035821-1</v>
      </c>
      <c r="T309" t="s">
        <v>1320</v>
      </c>
      <c r="U309" t="s">
        <v>1304</v>
      </c>
    </row>
    <row r="310" spans="1:21" ht="51" x14ac:dyDescent="0.25">
      <c r="A310" s="3" t="s">
        <v>20</v>
      </c>
      <c r="B310" s="4" t="s">
        <v>21</v>
      </c>
      <c r="C310" s="41" t="str">
        <f>HYPERLINK("http://www8.mpce.mp.br/Dispensa/092022000358299.pdf","09.2022.00035829-9")</f>
        <v>09.2022.00035829-9</v>
      </c>
      <c r="D310" s="24">
        <v>44839</v>
      </c>
      <c r="E310" s="37" t="s">
        <v>1343</v>
      </c>
      <c r="F310" s="4" t="s">
        <v>472</v>
      </c>
      <c r="G310" s="7" t="str">
        <f t="shared" si="27"/>
        <v>2022NE001954</v>
      </c>
      <c r="H310" s="22" t="s">
        <v>546</v>
      </c>
      <c r="I310" s="39" t="s">
        <v>257</v>
      </c>
      <c r="J310" s="30">
        <v>27059565000109</v>
      </c>
      <c r="L310" s="14"/>
      <c r="M310" t="s">
        <v>1321</v>
      </c>
      <c r="N310" t="str">
        <f>"http://www.mpce.mp.br/wp-content/uploads/2022/11/"&amp;M310&amp;".pdf"</f>
        <v>http://www.mpce.mp.br/wp-content/uploads/2022/11/2022NE001954.pdf</v>
      </c>
    </row>
    <row r="311" spans="1:21" ht="57" x14ac:dyDescent="0.25">
      <c r="A311" s="3" t="s">
        <v>22</v>
      </c>
      <c r="B311" s="11" t="s">
        <v>140</v>
      </c>
      <c r="C311" s="41" t="str">
        <f>HYPERLINK("http://www.mpce.mp.br/wp-content/uploads/2022/08/Contrato-035-2018-.pdf","4053/2018-5")</f>
        <v>4053/2018-5</v>
      </c>
      <c r="D311" s="24">
        <v>44839</v>
      </c>
      <c r="E311" s="55" t="s">
        <v>1371</v>
      </c>
      <c r="F311" s="4" t="s">
        <v>139</v>
      </c>
      <c r="G311" s="7" t="str">
        <f t="shared" si="27"/>
        <v>2022NE001973</v>
      </c>
      <c r="H311" s="22" t="s">
        <v>552</v>
      </c>
      <c r="I311" s="39" t="s">
        <v>93</v>
      </c>
      <c r="J311" s="30">
        <v>90347840001190</v>
      </c>
      <c r="L311" s="14"/>
      <c r="M311" t="s">
        <v>1322</v>
      </c>
      <c r="N311" t="str">
        <f t="shared" ref="N311:N331" si="37">"http://www.mpce.mp.br/wp-content/uploads/2022/11/"&amp;M311&amp;".pdf"</f>
        <v>http://www.mpce.mp.br/wp-content/uploads/2022/11/2022NE001973.pdf</v>
      </c>
      <c r="R311" s="44"/>
    </row>
    <row r="312" spans="1:21" ht="71.25" x14ac:dyDescent="0.25">
      <c r="A312" s="3" t="s">
        <v>22</v>
      </c>
      <c r="B312" s="4" t="s">
        <v>140</v>
      </c>
      <c r="C312" s="41" t="str">
        <f>HYPERLINK("http://www.mpce.mp.br/wp-content/uploads/2022/08/Contrato-023-2020-CORREIOS.pdf","09.2020.00007143-7")</f>
        <v>09.2020.00007143-7</v>
      </c>
      <c r="D312" s="24">
        <v>44840</v>
      </c>
      <c r="E312" s="55" t="s">
        <v>1372</v>
      </c>
      <c r="F312" s="4" t="s">
        <v>469</v>
      </c>
      <c r="G312" s="7" t="str">
        <f t="shared" si="27"/>
        <v>2022NE001974</v>
      </c>
      <c r="H312" s="22" t="s">
        <v>1360</v>
      </c>
      <c r="I312" s="39" t="s">
        <v>255</v>
      </c>
      <c r="J312" s="30">
        <v>34028316001002</v>
      </c>
      <c r="L312" s="14"/>
      <c r="M312" t="s">
        <v>1323</v>
      </c>
      <c r="N312" t="str">
        <f t="shared" si="37"/>
        <v>http://www.mpce.mp.br/wp-content/uploads/2022/11/2022NE001974.pdf</v>
      </c>
      <c r="R312" s="44"/>
    </row>
    <row r="313" spans="1:21" ht="38.25" x14ac:dyDescent="0.25">
      <c r="A313" s="3" t="s">
        <v>20</v>
      </c>
      <c r="B313" s="4" t="s">
        <v>21</v>
      </c>
      <c r="C313" s="41" t="str">
        <f>HYPERLINK("http://www8.mpce.mp.br/Inexigibilidade/092022000364302.pdf","09.2022.00036430-2")</f>
        <v>09.2022.00036430-2</v>
      </c>
      <c r="D313" s="24">
        <v>44841</v>
      </c>
      <c r="E313" s="37" t="s">
        <v>1373</v>
      </c>
      <c r="F313" s="4" t="s">
        <v>142</v>
      </c>
      <c r="G313" s="7" t="str">
        <f t="shared" si="27"/>
        <v>2022NE002001</v>
      </c>
      <c r="H313" s="22" t="s">
        <v>545</v>
      </c>
      <c r="I313" s="39" t="s">
        <v>98</v>
      </c>
      <c r="J313" s="30">
        <v>76535764000143</v>
      </c>
      <c r="L313" s="14"/>
      <c r="M313" t="s">
        <v>1324</v>
      </c>
      <c r="N313" t="str">
        <f t="shared" si="37"/>
        <v>http://www.mpce.mp.br/wp-content/uploads/2022/11/2022NE002001.pdf</v>
      </c>
      <c r="R313" s="44" t="str">
        <f t="shared" ref="R313:R331" si="38">"http://www8.mpce.mp.br/"&amp;PROPER(A313)&amp;"/"&amp;SUBSTITUTE(SUBSTITUTE(C313,".",""),"-","")&amp;".pdf"</f>
        <v>http://www8.mpce.mp.br/Inexigibilidade/092022000364302.pdf</v>
      </c>
      <c r="S313" s="44" t="str">
        <f t="shared" ref="S313:S331" si="39">HYPERLINK(R313,C313)</f>
        <v>09.2022.00036430-2</v>
      </c>
      <c r="T313" t="s">
        <v>1398</v>
      </c>
      <c r="U313" t="s">
        <v>1375</v>
      </c>
    </row>
    <row r="314" spans="1:21" ht="51" x14ac:dyDescent="0.25">
      <c r="A314" s="3" t="s">
        <v>20</v>
      </c>
      <c r="B314" s="4" t="s">
        <v>21</v>
      </c>
      <c r="C314" s="41" t="str">
        <f>HYPERLINK("http://www8.mpce.mp.br/Inexigibilidade/092022000364368.pdf","09.2022.00036436-8")</f>
        <v>09.2022.00036436-8</v>
      </c>
      <c r="D314" s="24">
        <v>44841</v>
      </c>
      <c r="E314" s="37" t="s">
        <v>1374</v>
      </c>
      <c r="F314" s="4" t="s">
        <v>142</v>
      </c>
      <c r="G314" s="7" t="str">
        <f t="shared" si="27"/>
        <v>2022NE002002</v>
      </c>
      <c r="H314" s="22" t="s">
        <v>1361</v>
      </c>
      <c r="I314" s="39" t="s">
        <v>98</v>
      </c>
      <c r="J314" s="30">
        <v>76535764000143</v>
      </c>
      <c r="L314" s="14"/>
      <c r="M314" t="s">
        <v>1325</v>
      </c>
      <c r="N314" t="str">
        <f t="shared" si="37"/>
        <v>http://www.mpce.mp.br/wp-content/uploads/2022/11/2022NE002002.pdf</v>
      </c>
      <c r="R314" s="44" t="str">
        <f t="shared" si="38"/>
        <v>http://www8.mpce.mp.br/Inexigibilidade/092022000364368.pdf</v>
      </c>
      <c r="S314" s="44" t="str">
        <f t="shared" si="39"/>
        <v>09.2022.00036436-8</v>
      </c>
      <c r="T314" t="s">
        <v>1399</v>
      </c>
      <c r="U314" t="s">
        <v>1376</v>
      </c>
    </row>
    <row r="315" spans="1:21" ht="71.25" x14ac:dyDescent="0.25">
      <c r="A315" s="3" t="s">
        <v>22</v>
      </c>
      <c r="B315" s="4" t="s">
        <v>140</v>
      </c>
      <c r="C315" s="41" t="str">
        <f>HYPERLINK("http://www.mpce.mp.br/wp-content/uploads/2022/08/Contrato-053-2019.pdf","41480/2018-5")</f>
        <v>41480/2018-5</v>
      </c>
      <c r="D315" s="24">
        <v>44841</v>
      </c>
      <c r="E315" s="55" t="s">
        <v>1377</v>
      </c>
      <c r="F315" s="4" t="s">
        <v>139</v>
      </c>
      <c r="G315" s="7" t="str">
        <f t="shared" si="27"/>
        <v>2022NE002003</v>
      </c>
      <c r="H315" s="22" t="s">
        <v>370</v>
      </c>
      <c r="I315" s="39" t="s">
        <v>1350</v>
      </c>
      <c r="J315" s="30">
        <v>20905727000125</v>
      </c>
      <c r="L315" s="14"/>
      <c r="M315" t="s">
        <v>1326</v>
      </c>
      <c r="N315" t="str">
        <f t="shared" si="37"/>
        <v>http://www.mpce.mp.br/wp-content/uploads/2022/11/2022NE002003.pdf</v>
      </c>
      <c r="R315" s="44" t="str">
        <f t="shared" si="38"/>
        <v>http://www8.mpce.mp.br/Dispensa/41480/20185.pdf</v>
      </c>
      <c r="S315" s="44" t="str">
        <f t="shared" si="39"/>
        <v>41480/2018-5</v>
      </c>
      <c r="T315" t="s">
        <v>1093</v>
      </c>
      <c r="U315" t="s">
        <v>1094</v>
      </c>
    </row>
    <row r="316" spans="1:21" ht="38.25" x14ac:dyDescent="0.25">
      <c r="A316" s="3" t="s">
        <v>22</v>
      </c>
      <c r="B316" s="4" t="s">
        <v>912</v>
      </c>
      <c r="C316" s="41" t="str">
        <f>HYPERLINK("http://www8.mpce.mp.br/Dispensa/092022000369463.pdf","09.2022.00036946-3")</f>
        <v>09.2022.00036946-3</v>
      </c>
      <c r="D316" s="24">
        <v>44844</v>
      </c>
      <c r="E316" s="37" t="s">
        <v>1344</v>
      </c>
      <c r="F316" s="4" t="s">
        <v>470</v>
      </c>
      <c r="G316" s="7" t="str">
        <f t="shared" si="27"/>
        <v>2022NE002008</v>
      </c>
      <c r="H316" s="22" t="s">
        <v>895</v>
      </c>
      <c r="I316" s="39" t="s">
        <v>256</v>
      </c>
      <c r="J316" s="30">
        <v>7047251000170</v>
      </c>
      <c r="L316" s="14"/>
      <c r="M316" t="s">
        <v>1327</v>
      </c>
      <c r="N316" t="str">
        <f t="shared" si="37"/>
        <v>http://www.mpce.mp.br/wp-content/uploads/2022/11/2022NE002008.pdf</v>
      </c>
      <c r="R316" s="44" t="str">
        <f t="shared" si="38"/>
        <v>http://www8.mpce.mp.br/Dispensa/092022000369463.pdf</v>
      </c>
      <c r="S316" s="44" t="str">
        <f t="shared" si="39"/>
        <v>09.2022.00036946-3</v>
      </c>
      <c r="T316" t="s">
        <v>1400</v>
      </c>
      <c r="U316" t="s">
        <v>1378</v>
      </c>
    </row>
    <row r="317" spans="1:21" ht="38.25" x14ac:dyDescent="0.25">
      <c r="A317" s="3" t="s">
        <v>22</v>
      </c>
      <c r="B317" s="4" t="s">
        <v>912</v>
      </c>
      <c r="C317" s="41" t="str">
        <f>HYPERLINK("http://www8.mpce.mp.br/Dispensa/092022000369585.pdf","09.2022.00036958-5")</f>
        <v>09.2022.00036958-5</v>
      </c>
      <c r="D317" s="24">
        <v>44844</v>
      </c>
      <c r="E317" s="37" t="s">
        <v>1345</v>
      </c>
      <c r="F317" s="4" t="s">
        <v>470</v>
      </c>
      <c r="G317" s="7" t="str">
        <f t="shared" si="27"/>
        <v>2022NE002009</v>
      </c>
      <c r="H317" s="22" t="s">
        <v>894</v>
      </c>
      <c r="I317" s="39" t="s">
        <v>256</v>
      </c>
      <c r="J317" s="30">
        <v>7047251000170</v>
      </c>
      <c r="L317" s="14"/>
      <c r="M317" t="s">
        <v>1328</v>
      </c>
      <c r="N317" t="str">
        <f t="shared" si="37"/>
        <v>http://www.mpce.mp.br/wp-content/uploads/2022/11/2022NE002009.pdf</v>
      </c>
      <c r="R317" s="44" t="str">
        <f t="shared" si="38"/>
        <v>http://www8.mpce.mp.br/Dispensa/092022000369585.pdf</v>
      </c>
      <c r="S317" s="44" t="str">
        <f t="shared" si="39"/>
        <v>09.2022.00036958-5</v>
      </c>
      <c r="T317" t="s">
        <v>1401</v>
      </c>
      <c r="U317" t="s">
        <v>1379</v>
      </c>
    </row>
    <row r="318" spans="1:21" ht="63.75" x14ac:dyDescent="0.25">
      <c r="A318" s="3" t="s">
        <v>22</v>
      </c>
      <c r="B318" s="4" t="s">
        <v>912</v>
      </c>
      <c r="C318" s="41" t="str">
        <f>HYPERLINK("http://www8.mpce.mp.br/Dispensa/092022000220050.pdf","09.2022.00022005-0")</f>
        <v>09.2022.00022005-0</v>
      </c>
      <c r="D318" s="24">
        <v>44844</v>
      </c>
      <c r="E318" s="37" t="s">
        <v>1383</v>
      </c>
      <c r="F318" s="4" t="s">
        <v>470</v>
      </c>
      <c r="G318" s="7" t="str">
        <f t="shared" si="27"/>
        <v>2022NE002010</v>
      </c>
      <c r="H318" s="22" t="s">
        <v>1362</v>
      </c>
      <c r="I318" s="39" t="s">
        <v>1351</v>
      </c>
      <c r="J318" s="30">
        <v>7047251000170</v>
      </c>
      <c r="L318" s="14"/>
      <c r="M318" t="s">
        <v>1329</v>
      </c>
      <c r="N318" t="str">
        <f t="shared" si="37"/>
        <v>http://www.mpce.mp.br/wp-content/uploads/2022/11/2022NE002010.pdf</v>
      </c>
      <c r="R318" s="44" t="str">
        <f t="shared" si="38"/>
        <v>http://www8.mpce.mp.br/Dispensa/092022000220050.pdf</v>
      </c>
      <c r="S318" s="44" t="str">
        <f t="shared" si="39"/>
        <v>09.2022.00022005-0</v>
      </c>
      <c r="T318" t="s">
        <v>1059</v>
      </c>
      <c r="U318" t="s">
        <v>1060</v>
      </c>
    </row>
    <row r="319" spans="1:21" ht="76.5" x14ac:dyDescent="0.25">
      <c r="A319" s="3" t="s">
        <v>22</v>
      </c>
      <c r="B319" s="4" t="s">
        <v>1158</v>
      </c>
      <c r="C319" s="41" t="str">
        <f>HYPERLINK("http://www8.mpce.mp.br/Dispensa/092022000367187.pdf","09.2022.00036718-7")</f>
        <v>09.2022.00036718-7</v>
      </c>
      <c r="D319" s="24">
        <v>44844</v>
      </c>
      <c r="E319" s="37" t="s">
        <v>1380</v>
      </c>
      <c r="F319" s="4" t="s">
        <v>1382</v>
      </c>
      <c r="G319" s="7" t="str">
        <f t="shared" si="27"/>
        <v>2022NE002011</v>
      </c>
      <c r="H319" s="22" t="s">
        <v>331</v>
      </c>
      <c r="I319" s="39" t="s">
        <v>1352</v>
      </c>
      <c r="J319" s="30">
        <v>43566802000176</v>
      </c>
      <c r="L319" s="14"/>
      <c r="M319" t="s">
        <v>1330</v>
      </c>
      <c r="N319" t="str">
        <f t="shared" si="37"/>
        <v>http://www.mpce.mp.br/wp-content/uploads/2022/11/2022NE002011.pdf</v>
      </c>
      <c r="R319" s="44" t="str">
        <f t="shared" si="38"/>
        <v>http://www8.mpce.mp.br/Dispensa/092022000367187.pdf</v>
      </c>
      <c r="S319" s="44" t="str">
        <f t="shared" si="39"/>
        <v>09.2022.00036718-7</v>
      </c>
      <c r="T319" t="s">
        <v>1402</v>
      </c>
      <c r="U319" t="s">
        <v>1381</v>
      </c>
    </row>
    <row r="320" spans="1:21" ht="51" x14ac:dyDescent="0.25">
      <c r="A320" s="3" t="s">
        <v>22</v>
      </c>
      <c r="B320" s="4" t="s">
        <v>912</v>
      </c>
      <c r="C320" s="41" t="str">
        <f>HYPERLINK("http://www8.mpce.mp.br/Dispensa/092022000369419.pdf","09.2022.00036941-9")</f>
        <v>09.2022.00036941-9</v>
      </c>
      <c r="D320" s="24">
        <v>44845</v>
      </c>
      <c r="E320" s="37" t="s">
        <v>1346</v>
      </c>
      <c r="F320" s="4" t="s">
        <v>470</v>
      </c>
      <c r="G320" s="7" t="str">
        <f t="shared" si="27"/>
        <v>2022NE002012</v>
      </c>
      <c r="H320" s="22" t="s">
        <v>896</v>
      </c>
      <c r="I320" s="39" t="s">
        <v>256</v>
      </c>
      <c r="J320" s="30">
        <v>7047251000170</v>
      </c>
      <c r="L320" s="14"/>
      <c r="M320" t="s">
        <v>1331</v>
      </c>
      <c r="N320" t="str">
        <f t="shared" si="37"/>
        <v>http://www.mpce.mp.br/wp-content/uploads/2022/11/2022NE002012.pdf</v>
      </c>
      <c r="R320" s="44" t="str">
        <f t="shared" si="38"/>
        <v>http://www8.mpce.mp.br/Dispensa/092022000369419.pdf</v>
      </c>
      <c r="S320" s="44" t="str">
        <f t="shared" si="39"/>
        <v>09.2022.00036941-9</v>
      </c>
      <c r="T320" t="s">
        <v>1403</v>
      </c>
      <c r="U320" t="s">
        <v>1384</v>
      </c>
    </row>
    <row r="321" spans="1:21" ht="38.25" x14ac:dyDescent="0.25">
      <c r="A321" s="3" t="s">
        <v>22</v>
      </c>
      <c r="B321" s="4" t="s">
        <v>912</v>
      </c>
      <c r="C321" s="41" t="str">
        <f>HYPERLINK("http://www8.mpce.mp.br/Dispensa/092022000369463.pdf","09.2022.00036946-3")</f>
        <v>09.2022.00036946-3</v>
      </c>
      <c r="D321" s="24">
        <v>44845</v>
      </c>
      <c r="E321" s="37" t="s">
        <v>1344</v>
      </c>
      <c r="F321" s="4" t="s">
        <v>470</v>
      </c>
      <c r="G321" s="7" t="str">
        <f t="shared" si="27"/>
        <v>2022NE002015</v>
      </c>
      <c r="H321" s="22" t="s">
        <v>896</v>
      </c>
      <c r="I321" s="39" t="s">
        <v>256</v>
      </c>
      <c r="J321" s="30">
        <v>7047251000170</v>
      </c>
      <c r="L321" s="14"/>
      <c r="M321" t="s">
        <v>1332</v>
      </c>
      <c r="N321" t="str">
        <f t="shared" si="37"/>
        <v>http://www.mpce.mp.br/wp-content/uploads/2022/11/2022NE002015.pdf</v>
      </c>
      <c r="R321" s="44" t="str">
        <f t="shared" si="38"/>
        <v>http://www8.mpce.mp.br/Dispensa/092022000369463.pdf</v>
      </c>
      <c r="S321" s="44" t="str">
        <f t="shared" si="39"/>
        <v>09.2022.00036946-3</v>
      </c>
      <c r="T321" t="s">
        <v>1400</v>
      </c>
      <c r="U321" t="s">
        <v>1378</v>
      </c>
    </row>
    <row r="322" spans="1:21" ht="165.75" x14ac:dyDescent="0.25">
      <c r="A322" s="3" t="s">
        <v>20</v>
      </c>
      <c r="B322" s="15" t="s">
        <v>475</v>
      </c>
      <c r="C322" s="41" t="str">
        <f>HYPERLINK("http://www8.mpce.mp.br/Inexigibilidade/092022000289529.pdf","09.2022.00028952-9")</f>
        <v>09.2022.00028952-9</v>
      </c>
      <c r="D322" s="24">
        <v>44848</v>
      </c>
      <c r="E322" s="37" t="s">
        <v>1386</v>
      </c>
      <c r="F322" s="4" t="s">
        <v>463</v>
      </c>
      <c r="G322" s="7" t="str">
        <f t="shared" si="27"/>
        <v>2022NE002032</v>
      </c>
      <c r="H322" s="22" t="s">
        <v>313</v>
      </c>
      <c r="I322" s="39" t="s">
        <v>1353</v>
      </c>
      <c r="J322" s="30">
        <v>8918421000108</v>
      </c>
      <c r="L322" s="14"/>
      <c r="M322" t="s">
        <v>1333</v>
      </c>
      <c r="N322" t="str">
        <f t="shared" si="37"/>
        <v>http://www.mpce.mp.br/wp-content/uploads/2022/11/2022NE002032.pdf</v>
      </c>
      <c r="R322" s="44" t="str">
        <f t="shared" si="38"/>
        <v>http://www8.mpce.mp.br/Inexigibilidade/092022000289529.pdf</v>
      </c>
      <c r="S322" s="44" t="str">
        <f t="shared" si="39"/>
        <v>09.2022.00028952-9</v>
      </c>
      <c r="T322" t="s">
        <v>1404</v>
      </c>
      <c r="U322" t="s">
        <v>1385</v>
      </c>
    </row>
    <row r="323" spans="1:21" ht="178.5" x14ac:dyDescent="0.25">
      <c r="A323" s="3" t="s">
        <v>20</v>
      </c>
      <c r="B323" s="15" t="s">
        <v>475</v>
      </c>
      <c r="C323" s="41" t="str">
        <f>HYPERLINK("http://www8.mpce.mp.br/Inexigibilidade/092022000289607.pdf","09.2022.00028960-7")</f>
        <v>09.2022.00028960-7</v>
      </c>
      <c r="D323" s="24">
        <v>44848</v>
      </c>
      <c r="E323" s="37" t="s">
        <v>1388</v>
      </c>
      <c r="F323" s="4" t="s">
        <v>1389</v>
      </c>
      <c r="G323" s="7" t="str">
        <f t="shared" ref="G323:G331" si="40">HYPERLINK(N323,M323)</f>
        <v>2022NE002033</v>
      </c>
      <c r="H323" s="22" t="s">
        <v>1363</v>
      </c>
      <c r="I323" s="39" t="s">
        <v>1354</v>
      </c>
      <c r="J323" s="30">
        <v>4774157414</v>
      </c>
      <c r="L323" s="14"/>
      <c r="M323" t="s">
        <v>1334</v>
      </c>
      <c r="N323" t="str">
        <f t="shared" si="37"/>
        <v>http://www.mpce.mp.br/wp-content/uploads/2022/11/2022NE002033.pdf</v>
      </c>
      <c r="R323" s="44" t="str">
        <f t="shared" si="38"/>
        <v>http://www8.mpce.mp.br/Inexigibilidade/092022000289607.pdf</v>
      </c>
      <c r="S323" s="44" t="str">
        <f t="shared" si="39"/>
        <v>09.2022.00028960-7</v>
      </c>
      <c r="T323" t="s">
        <v>1405</v>
      </c>
      <c r="U323" t="s">
        <v>1387</v>
      </c>
    </row>
    <row r="324" spans="1:21" ht="142.5" x14ac:dyDescent="0.25">
      <c r="A324" s="3" t="s">
        <v>20</v>
      </c>
      <c r="B324" s="15" t="s">
        <v>475</v>
      </c>
      <c r="C324" s="41" t="str">
        <f>HYPERLINK("http://www8.mpce.mp.br/Inexigibilidade/092022000255950.pdf","09.2022.00025595-0")</f>
        <v>09.2022.00025595-0</v>
      </c>
      <c r="D324" s="24">
        <v>44851</v>
      </c>
      <c r="E324" s="55" t="s">
        <v>1390</v>
      </c>
      <c r="F324" s="4" t="s">
        <v>474</v>
      </c>
      <c r="G324" s="7" t="str">
        <f t="shared" si="40"/>
        <v>2022NE002060</v>
      </c>
      <c r="H324" s="22" t="s">
        <v>1364</v>
      </c>
      <c r="I324" s="39" t="s">
        <v>1355</v>
      </c>
      <c r="J324" s="30">
        <v>13357557000126</v>
      </c>
      <c r="L324" s="14"/>
      <c r="M324" t="s">
        <v>1335</v>
      </c>
      <c r="N324" t="str">
        <f t="shared" si="37"/>
        <v>http://www.mpce.mp.br/wp-content/uploads/2022/11/2022NE002060.pdf</v>
      </c>
      <c r="R324" s="44" t="str">
        <f t="shared" si="38"/>
        <v>http://www8.mpce.mp.br/Inexigibilidade/092022000255950.pdf</v>
      </c>
      <c r="S324" s="44" t="str">
        <f t="shared" si="39"/>
        <v>09.2022.00025595-0</v>
      </c>
      <c r="T324" t="s">
        <v>1406</v>
      </c>
      <c r="U324" t="s">
        <v>1407</v>
      </c>
    </row>
    <row r="325" spans="1:21" ht="71.25" x14ac:dyDescent="0.25">
      <c r="A325" s="3" t="s">
        <v>20</v>
      </c>
      <c r="B325" s="15" t="s">
        <v>1286</v>
      </c>
      <c r="C325" s="41" t="str">
        <f>HYPERLINK("http://www.mpce.mp.br/wp-content/uploads/2022/08/Contrato-007-2019.pdf","48002/2017-0")</f>
        <v>48002/2017-0</v>
      </c>
      <c r="D325" s="24">
        <v>44852</v>
      </c>
      <c r="E325" s="55" t="s">
        <v>1391</v>
      </c>
      <c r="F325" s="4" t="s">
        <v>909</v>
      </c>
      <c r="G325" s="7" t="str">
        <f t="shared" si="40"/>
        <v>2022NE002066</v>
      </c>
      <c r="H325" s="22" t="s">
        <v>1365</v>
      </c>
      <c r="I325" s="39" t="s">
        <v>902</v>
      </c>
      <c r="J325" s="30">
        <v>7341423000114</v>
      </c>
      <c r="L325" s="14"/>
      <c r="M325" t="s">
        <v>1336</v>
      </c>
      <c r="N325" t="str">
        <f t="shared" si="37"/>
        <v>http://www.mpce.mp.br/wp-content/uploads/2022/11/2022NE002066.pdf</v>
      </c>
      <c r="R325" s="44" t="str">
        <f t="shared" si="38"/>
        <v>http://www8.mpce.mp.br/Inexigibilidade/48002/20170.pdf</v>
      </c>
      <c r="S325" s="44" t="str">
        <f t="shared" si="39"/>
        <v>48002/2017-0</v>
      </c>
      <c r="T325" t="s">
        <v>1039</v>
      </c>
      <c r="U325" t="s">
        <v>1040</v>
      </c>
    </row>
    <row r="326" spans="1:21" ht="71.25" x14ac:dyDescent="0.25">
      <c r="A326" s="3" t="s">
        <v>20</v>
      </c>
      <c r="B326" s="15" t="s">
        <v>1286</v>
      </c>
      <c r="C326" s="41" t="str">
        <f>HYPERLINK("http://www.mpce.mp.br/wp-content/uploads/2022/08/Contrato-007-2019.pdf","48002/2017-0")</f>
        <v>48002/2017-0</v>
      </c>
      <c r="D326" s="24">
        <v>44853</v>
      </c>
      <c r="E326" s="55" t="s">
        <v>1392</v>
      </c>
      <c r="F326" s="4" t="s">
        <v>909</v>
      </c>
      <c r="G326" s="7" t="str">
        <f t="shared" si="40"/>
        <v>2022NE002075</v>
      </c>
      <c r="H326" s="22" t="s">
        <v>1366</v>
      </c>
      <c r="I326" s="39" t="s">
        <v>902</v>
      </c>
      <c r="J326" s="30">
        <v>7341423000114</v>
      </c>
      <c r="L326" s="14"/>
      <c r="M326" t="s">
        <v>1337</v>
      </c>
      <c r="N326" t="str">
        <f t="shared" si="37"/>
        <v>http://www.mpce.mp.br/wp-content/uploads/2022/11/2022NE002075.pdf</v>
      </c>
      <c r="R326" s="44" t="str">
        <f t="shared" si="38"/>
        <v>http://www8.mpce.mp.br/Inexigibilidade/48002/20170.pdf</v>
      </c>
      <c r="S326" s="44" t="str">
        <f t="shared" si="39"/>
        <v>48002/2017-0</v>
      </c>
      <c r="T326" t="s">
        <v>1039</v>
      </c>
      <c r="U326" t="s">
        <v>1040</v>
      </c>
    </row>
    <row r="327" spans="1:21" ht="51" x14ac:dyDescent="0.25">
      <c r="A327" s="3" t="s">
        <v>20</v>
      </c>
      <c r="B327" s="15" t="s">
        <v>21</v>
      </c>
      <c r="C327" s="41" t="str">
        <f>HYPERLINK("http://www8.mpce.mp.br/Inexigibilidade/092022000229752.pdf","09.2022.00022975-2")</f>
        <v>09.2022.00022975-2</v>
      </c>
      <c r="D327" s="24">
        <v>44853</v>
      </c>
      <c r="E327" s="37" t="s">
        <v>1347</v>
      </c>
      <c r="F327" s="4" t="s">
        <v>128</v>
      </c>
      <c r="G327" s="7" t="str">
        <f t="shared" si="40"/>
        <v>2022NE002083</v>
      </c>
      <c r="H327" s="22" t="s">
        <v>1367</v>
      </c>
      <c r="I327" s="39" t="s">
        <v>1356</v>
      </c>
      <c r="J327" s="30">
        <v>45898856000164</v>
      </c>
      <c r="L327" s="14"/>
      <c r="M327" t="s">
        <v>1338</v>
      </c>
      <c r="N327" t="str">
        <f t="shared" si="37"/>
        <v>http://www.mpce.mp.br/wp-content/uploads/2022/11/2022NE002083.pdf</v>
      </c>
      <c r="R327" s="44" t="str">
        <f t="shared" si="38"/>
        <v>http://www8.mpce.mp.br/Inexigibilidade/092022000229752.pdf</v>
      </c>
      <c r="S327" s="44" t="str">
        <f t="shared" si="39"/>
        <v>09.2022.00022975-2</v>
      </c>
      <c r="T327" t="s">
        <v>1067</v>
      </c>
      <c r="U327" t="s">
        <v>1068</v>
      </c>
    </row>
    <row r="328" spans="1:21" ht="51" x14ac:dyDescent="0.25">
      <c r="A328" s="3" t="s">
        <v>22</v>
      </c>
      <c r="B328" s="4" t="s">
        <v>1158</v>
      </c>
      <c r="C328" s="41" t="str">
        <f>HYPERLINK("http://www8.mpce.mp.br/Dispensa/092022000138865.pdf","09.2022.00013886-5")</f>
        <v>09.2022.00013886-5</v>
      </c>
      <c r="D328" s="24">
        <v>44853</v>
      </c>
      <c r="E328" s="37" t="s">
        <v>1348</v>
      </c>
      <c r="F328" s="4" t="s">
        <v>474</v>
      </c>
      <c r="G328" s="7" t="str">
        <f t="shared" si="40"/>
        <v>2022NE002091</v>
      </c>
      <c r="H328" s="22" t="s">
        <v>1368</v>
      </c>
      <c r="I328" s="39" t="s">
        <v>1357</v>
      </c>
      <c r="J328" s="30">
        <v>29101955000117</v>
      </c>
      <c r="L328" s="14"/>
      <c r="M328" t="s">
        <v>1339</v>
      </c>
      <c r="N328" t="str">
        <f t="shared" si="37"/>
        <v>http://www.mpce.mp.br/wp-content/uploads/2022/11/2022NE002091.pdf</v>
      </c>
      <c r="R328" s="44" t="str">
        <f t="shared" si="38"/>
        <v>http://www8.mpce.mp.br/Dispensa/092022000138865.pdf</v>
      </c>
      <c r="S328" s="44" t="str">
        <f t="shared" si="39"/>
        <v>09.2022.00013886-5</v>
      </c>
      <c r="T328" t="s">
        <v>1032</v>
      </c>
      <c r="U328" t="s">
        <v>1033</v>
      </c>
    </row>
    <row r="329" spans="1:21" ht="63.75" x14ac:dyDescent="0.25">
      <c r="A329" s="3" t="s">
        <v>22</v>
      </c>
      <c r="B329" s="15" t="s">
        <v>1158</v>
      </c>
      <c r="C329" s="41" t="str">
        <f>HYPERLINK("http://www8.mpce.mp.br/Dispensa/092022000379083.pdf","09.2022.00037908-3")</f>
        <v>09.2022.00037908-3</v>
      </c>
      <c r="D329" s="24">
        <v>44853</v>
      </c>
      <c r="E329" s="37" t="s">
        <v>1393</v>
      </c>
      <c r="F329" s="4" t="s">
        <v>1159</v>
      </c>
      <c r="G329" s="7" t="str">
        <f t="shared" si="40"/>
        <v>2022NE002092</v>
      </c>
      <c r="H329" s="22" t="s">
        <v>1369</v>
      </c>
      <c r="I329" s="39" t="s">
        <v>1358</v>
      </c>
      <c r="J329" s="30">
        <v>42906639000180</v>
      </c>
      <c r="L329" s="14"/>
      <c r="M329" t="s">
        <v>1340</v>
      </c>
      <c r="N329" t="str">
        <f t="shared" si="37"/>
        <v>http://www.mpce.mp.br/wp-content/uploads/2022/11/2022NE002092.pdf</v>
      </c>
      <c r="R329" s="44" t="str">
        <f t="shared" si="38"/>
        <v>http://www8.mpce.mp.br/Dispensa/092022000379083.pdf</v>
      </c>
      <c r="S329" s="44" t="str">
        <f t="shared" si="39"/>
        <v>09.2022.00037908-3</v>
      </c>
      <c r="T329" t="s">
        <v>1408</v>
      </c>
      <c r="U329" t="s">
        <v>1395</v>
      </c>
    </row>
    <row r="330" spans="1:21" ht="89.25" x14ac:dyDescent="0.25">
      <c r="A330" s="3" t="s">
        <v>20</v>
      </c>
      <c r="B330" s="15" t="s">
        <v>475</v>
      </c>
      <c r="C330" s="41" t="str">
        <f>HYPERLINK("http://www8.mpce.mp.br/Inexigibilidade/092022000293399.pdf","09.2022.00029339-9")</f>
        <v>09.2022.00029339-9</v>
      </c>
      <c r="D330" s="24">
        <v>44858</v>
      </c>
      <c r="E330" s="37" t="s">
        <v>1394</v>
      </c>
      <c r="F330" s="4" t="s">
        <v>463</v>
      </c>
      <c r="G330" s="7" t="str">
        <f t="shared" si="40"/>
        <v>2022NE002117</v>
      </c>
      <c r="H330" s="22" t="s">
        <v>1370</v>
      </c>
      <c r="I330" s="39" t="s">
        <v>1359</v>
      </c>
      <c r="J330" s="30">
        <v>21545863000114</v>
      </c>
      <c r="L330" s="14"/>
      <c r="M330" t="s">
        <v>1341</v>
      </c>
      <c r="N330" t="str">
        <f t="shared" si="37"/>
        <v>http://www.mpce.mp.br/wp-content/uploads/2022/11/2022NE002117.pdf</v>
      </c>
      <c r="R330" s="44" t="str">
        <f t="shared" si="38"/>
        <v>http://www8.mpce.mp.br/Inexigibilidade/092022000293399.pdf</v>
      </c>
      <c r="S330" s="44" t="str">
        <f t="shared" si="39"/>
        <v>09.2022.00029339-9</v>
      </c>
      <c r="T330" t="s">
        <v>1409</v>
      </c>
      <c r="U330" t="s">
        <v>1396</v>
      </c>
    </row>
    <row r="331" spans="1:21" ht="114.75" x14ac:dyDescent="0.25">
      <c r="A331" s="3" t="s">
        <v>20</v>
      </c>
      <c r="B331" s="15" t="s">
        <v>475</v>
      </c>
      <c r="C331" s="41" t="str">
        <f>HYPERLINK("http://www8.mpce.mp.br/Inexigibilidade/092022000293300.pdf","09.2022.00029330-0")</f>
        <v>09.2022.00029330-0</v>
      </c>
      <c r="D331" s="24">
        <v>44860</v>
      </c>
      <c r="E331" s="37" t="s">
        <v>1349</v>
      </c>
      <c r="F331" s="4" t="s">
        <v>463</v>
      </c>
      <c r="G331" s="7" t="str">
        <f t="shared" si="40"/>
        <v>2022NE002144</v>
      </c>
      <c r="H331" s="22" t="s">
        <v>315</v>
      </c>
      <c r="I331" s="39" t="s">
        <v>1353</v>
      </c>
      <c r="J331" s="30">
        <v>8918421000108</v>
      </c>
      <c r="L331" s="14"/>
      <c r="M331" t="s">
        <v>1342</v>
      </c>
      <c r="N331" t="str">
        <f t="shared" si="37"/>
        <v>http://www.mpce.mp.br/wp-content/uploads/2022/11/2022NE002144.pdf</v>
      </c>
      <c r="R331" s="44" t="str">
        <f t="shared" si="38"/>
        <v>http://www8.mpce.mp.br/Inexigibilidade/092022000293300.pdf</v>
      </c>
      <c r="S331" s="44" t="str">
        <f t="shared" si="39"/>
        <v>09.2022.00029330-0</v>
      </c>
      <c r="T331" t="s">
        <v>1410</v>
      </c>
      <c r="U331" t="s">
        <v>1397</v>
      </c>
    </row>
    <row r="332" spans="1:21" ht="51" x14ac:dyDescent="0.25">
      <c r="A332" s="56" t="s">
        <v>22</v>
      </c>
      <c r="B332" s="4" t="s">
        <v>462</v>
      </c>
      <c r="C332" s="41" t="str">
        <f>HYPERLINK("http://www.mpce.mp.br/wp-content/uploads/2022/08/Contrato-026-2020.pdf","38416/2018-4")</f>
        <v>38416/2018-4</v>
      </c>
      <c r="D332" s="5">
        <v>44868</v>
      </c>
      <c r="E332" s="57" t="s">
        <v>1440</v>
      </c>
      <c r="F332" s="4" t="s">
        <v>463</v>
      </c>
      <c r="G332" s="7" t="str">
        <f t="shared" ref="G332:G343" si="41">HYPERLINK(N332,M332)</f>
        <v>2022NE002189</v>
      </c>
      <c r="H332" s="22">
        <v>3852</v>
      </c>
      <c r="I332" s="6" t="s">
        <v>736</v>
      </c>
      <c r="J332" s="20" t="s">
        <v>1423</v>
      </c>
      <c r="L332" s="14"/>
      <c r="M332" t="s">
        <v>1411</v>
      </c>
      <c r="N332" t="str">
        <f>"http://www8.mpce.mp.br/Empenhos/150001/NE/"&amp;M332&amp;".pdf"</f>
        <v>http://www8.mpce.mp.br/Empenhos/150001/NE/2022NE002189.pdf</v>
      </c>
      <c r="P332" s="14"/>
    </row>
    <row r="333" spans="1:21" ht="114.75" x14ac:dyDescent="0.25">
      <c r="A333" s="56" t="s">
        <v>22</v>
      </c>
      <c r="B333" s="4" t="s">
        <v>462</v>
      </c>
      <c r="C333" s="41" t="str">
        <f>HYPERLINK("http://www.mpce.mp.br/wp-content/uploads/2022/08/Contrato-026-2020.pdf","38416/2018-4")</f>
        <v>38416/2018-4</v>
      </c>
      <c r="D333" s="5">
        <v>44868</v>
      </c>
      <c r="E333" s="57" t="s">
        <v>1441</v>
      </c>
      <c r="F333" s="4" t="s">
        <v>463</v>
      </c>
      <c r="G333" s="7" t="str">
        <f t="shared" si="41"/>
        <v>2022NE002192</v>
      </c>
      <c r="H333" s="22">
        <v>5136</v>
      </c>
      <c r="I333" s="6" t="s">
        <v>736</v>
      </c>
      <c r="J333" s="20" t="s">
        <v>1423</v>
      </c>
      <c r="L333" s="14"/>
      <c r="M333" t="s">
        <v>1412</v>
      </c>
      <c r="N333" t="str">
        <f t="shared" ref="N333:N343" si="42">"http://www8.mpce.mp.br/Empenhos/150001/NE/"&amp;M333&amp;".pdf"</f>
        <v>http://www8.mpce.mp.br/Empenhos/150001/NE/2022NE002192.pdf</v>
      </c>
      <c r="P333" s="14"/>
    </row>
    <row r="334" spans="1:21" ht="51" x14ac:dyDescent="0.25">
      <c r="A334" s="56" t="s">
        <v>22</v>
      </c>
      <c r="B334" s="4" t="s">
        <v>462</v>
      </c>
      <c r="C334" s="41" t="str">
        <f>HYPERLINK("http://www.mpce.mp.br/wp-content/uploads/2022/08/Contrato-026-2020.pdf","38416/2018-4")</f>
        <v>38416/2018-4</v>
      </c>
      <c r="D334" s="5">
        <v>44888</v>
      </c>
      <c r="E334" s="57" t="s">
        <v>1446</v>
      </c>
      <c r="F334" s="4" t="s">
        <v>463</v>
      </c>
      <c r="G334" s="7" t="str">
        <f t="shared" si="41"/>
        <v>2022NE002194</v>
      </c>
      <c r="H334" s="22">
        <v>18832</v>
      </c>
      <c r="I334" s="6" t="s">
        <v>736</v>
      </c>
      <c r="J334" s="20" t="s">
        <v>1423</v>
      </c>
      <c r="L334" s="14"/>
      <c r="M334" t="s">
        <v>1413</v>
      </c>
      <c r="N334" t="str">
        <f t="shared" si="42"/>
        <v>http://www8.mpce.mp.br/Empenhos/150001/NE/2022NE002194.pdf</v>
      </c>
      <c r="P334" s="14"/>
    </row>
    <row r="335" spans="1:21" ht="89.25" x14ac:dyDescent="0.25">
      <c r="A335" s="56" t="s">
        <v>20</v>
      </c>
      <c r="B335" s="15" t="s">
        <v>475</v>
      </c>
      <c r="C335" s="41" t="str">
        <f>HYPERLINK("http://www8.mpce.mp.br/Inexigibilidade/092022000289430.pdf","09.2022.00028943-0")</f>
        <v>09.2022.00028943-0</v>
      </c>
      <c r="D335" s="24">
        <v>44879</v>
      </c>
      <c r="E335" s="57" t="s">
        <v>1447</v>
      </c>
      <c r="F335" s="4" t="s">
        <v>474</v>
      </c>
      <c r="G335" s="7" t="str">
        <f t="shared" si="41"/>
        <v>2022NE002252</v>
      </c>
      <c r="H335" s="22">
        <v>8875</v>
      </c>
      <c r="I335" s="6" t="s">
        <v>905</v>
      </c>
      <c r="J335" s="20" t="s">
        <v>1424</v>
      </c>
      <c r="L335" s="14"/>
      <c r="M335" t="s">
        <v>1414</v>
      </c>
      <c r="N335" t="str">
        <f t="shared" si="42"/>
        <v>http://www8.mpce.mp.br/Empenhos/150001/NE/2022NE002252.pdf</v>
      </c>
      <c r="P335" s="14"/>
      <c r="R335" s="44" t="str">
        <f t="shared" ref="R335" si="43">"http://www8.mpce.mp.br/"&amp;PROPER(A335)&amp;"/"&amp;SUBSTITUTE(SUBSTITUTE(C335,".",""),"-","")&amp;".pdf"</f>
        <v>http://www8.mpce.mp.br/Inexigibilidade/092022000289430.pdf</v>
      </c>
      <c r="S335" s="44" t="str">
        <f t="shared" ref="S335" si="44">HYPERLINK(R335,C335)</f>
        <v>09.2022.00028943-0</v>
      </c>
      <c r="T335" t="s">
        <v>1461</v>
      </c>
      <c r="U335" t="s">
        <v>1453</v>
      </c>
    </row>
    <row r="336" spans="1:21" ht="38.25" x14ac:dyDescent="0.25">
      <c r="A336" s="56" t="s">
        <v>20</v>
      </c>
      <c r="B336" s="15" t="s">
        <v>21</v>
      </c>
      <c r="C336" s="41" t="str">
        <f>HYPERLINK("http://www8.mpce.mp.br/Inexigibilidade/092022000357689.pdf","09.2022.00035768-9")</f>
        <v>09.2022.00035768-9</v>
      </c>
      <c r="D336" s="24">
        <v>44876</v>
      </c>
      <c r="E336" s="56" t="s">
        <v>1224</v>
      </c>
      <c r="F336" s="4" t="s">
        <v>128</v>
      </c>
      <c r="G336" s="7" t="str">
        <f t="shared" si="41"/>
        <v>2022NE002281</v>
      </c>
      <c r="H336" s="22">
        <v>600</v>
      </c>
      <c r="I336" s="6" t="s">
        <v>1239</v>
      </c>
      <c r="J336" s="20" t="s">
        <v>1425</v>
      </c>
      <c r="L336" s="14"/>
      <c r="M336" t="s">
        <v>1415</v>
      </c>
      <c r="N336" t="str">
        <f t="shared" si="42"/>
        <v>http://www8.mpce.mp.br/Empenhos/150001/NE/2022NE002281.pdf</v>
      </c>
      <c r="P336" s="14"/>
      <c r="R336" s="44" t="str">
        <f t="shared" ref="R336:R343" si="45">"http://www8.mpce.mp.br/"&amp;PROPER(A336)&amp;"/"&amp;SUBSTITUTE(SUBSTITUTE(C336,".",""),"-","")&amp;".pdf"</f>
        <v>http://www8.mpce.mp.br/Inexigibilidade/092022000357689.pdf</v>
      </c>
      <c r="S336" s="44" t="str">
        <f t="shared" ref="S336:S343" si="46">HYPERLINK(R336,C336)</f>
        <v>09.2022.00035768-9</v>
      </c>
      <c r="T336" t="s">
        <v>1311</v>
      </c>
      <c r="U336" t="s">
        <v>1295</v>
      </c>
    </row>
    <row r="337" spans="1:21" ht="63.75" x14ac:dyDescent="0.25">
      <c r="A337" s="56" t="s">
        <v>20</v>
      </c>
      <c r="B337" s="15" t="s">
        <v>475</v>
      </c>
      <c r="C337" s="41" t="str">
        <f>HYPERLINK("http://www8.mpce.mp.br/Inexigibilidade/092022000231470.pdf","09.2022.00023147-0")</f>
        <v>09.2022.00023147-0</v>
      </c>
      <c r="D337" s="24">
        <v>44879</v>
      </c>
      <c r="E337" s="57" t="s">
        <v>1448</v>
      </c>
      <c r="F337" s="4" t="s">
        <v>1455</v>
      </c>
      <c r="G337" s="7" t="str">
        <f t="shared" si="41"/>
        <v>2022NE002282</v>
      </c>
      <c r="H337" s="22">
        <v>250</v>
      </c>
      <c r="I337" s="6" t="s">
        <v>1426</v>
      </c>
      <c r="J337" s="20" t="s">
        <v>1427</v>
      </c>
      <c r="L337" s="14"/>
      <c r="M337" t="s">
        <v>1416</v>
      </c>
      <c r="N337" t="str">
        <f t="shared" si="42"/>
        <v>http://www8.mpce.mp.br/Empenhos/150001/NE/2022NE002282.pdf</v>
      </c>
      <c r="P337" s="14"/>
      <c r="R337" s="44" t="str">
        <f t="shared" si="45"/>
        <v>http://www8.mpce.mp.br/Inexigibilidade/092022000231470.pdf</v>
      </c>
      <c r="S337" s="44" t="str">
        <f t="shared" si="46"/>
        <v>09.2022.00023147-0</v>
      </c>
      <c r="T337" t="s">
        <v>1462</v>
      </c>
      <c r="U337" t="s">
        <v>1454</v>
      </c>
    </row>
    <row r="338" spans="1:21" ht="51" x14ac:dyDescent="0.25">
      <c r="A338" s="56" t="s">
        <v>20</v>
      </c>
      <c r="B338" s="15" t="s">
        <v>1286</v>
      </c>
      <c r="C338" s="41" t="str">
        <f>HYPERLINK("http://www.mpce.mp.br/wp-content/uploads/2022/08/Contrato-007-2019.pdf","48002/2017-0")</f>
        <v>48002/2017-0</v>
      </c>
      <c r="D338" s="24">
        <v>44881</v>
      </c>
      <c r="E338" s="56" t="s">
        <v>1449</v>
      </c>
      <c r="F338" s="4" t="s">
        <v>909</v>
      </c>
      <c r="G338" s="7" t="str">
        <f t="shared" si="41"/>
        <v>2022NE002288</v>
      </c>
      <c r="H338" s="22">
        <v>539.4</v>
      </c>
      <c r="I338" s="6" t="s">
        <v>1428</v>
      </c>
      <c r="J338" s="20" t="s">
        <v>1429</v>
      </c>
      <c r="L338" s="14"/>
      <c r="M338" t="s">
        <v>1417</v>
      </c>
      <c r="N338" t="str">
        <f t="shared" si="42"/>
        <v>http://www8.mpce.mp.br/Empenhos/150001/NE/2022NE002288.pdf</v>
      </c>
      <c r="P338" s="14"/>
      <c r="R338" s="44" t="str">
        <f t="shared" si="45"/>
        <v>http://www8.mpce.mp.br/Inexigibilidade/48002/20170.pdf</v>
      </c>
      <c r="S338" s="44" t="str">
        <f t="shared" si="46"/>
        <v>48002/2017-0</v>
      </c>
      <c r="T338" t="s">
        <v>1039</v>
      </c>
      <c r="U338" t="s">
        <v>1040</v>
      </c>
    </row>
    <row r="339" spans="1:21" ht="38.25" x14ac:dyDescent="0.25">
      <c r="A339" s="56" t="s">
        <v>20</v>
      </c>
      <c r="B339" s="15" t="s">
        <v>475</v>
      </c>
      <c r="C339" s="41" t="str">
        <f>HYPERLINK("http://www8.mpce.mp.br/Inexigibilidade/092022000412344.pdf","09.2022.00041234-4")</f>
        <v>09.2022.00041234-4</v>
      </c>
      <c r="D339" s="24">
        <v>44882</v>
      </c>
      <c r="E339" s="57" t="s">
        <v>1442</v>
      </c>
      <c r="F339" s="4" t="s">
        <v>463</v>
      </c>
      <c r="G339" s="7" t="str">
        <f t="shared" si="41"/>
        <v>2022NE002300</v>
      </c>
      <c r="H339" s="22">
        <v>58500</v>
      </c>
      <c r="I339" s="6" t="s">
        <v>1430</v>
      </c>
      <c r="J339" s="20" t="s">
        <v>1431</v>
      </c>
      <c r="L339" s="14"/>
      <c r="M339" t="s">
        <v>1418</v>
      </c>
      <c r="N339" t="str">
        <f t="shared" si="42"/>
        <v>http://www8.mpce.mp.br/Empenhos/150001/NE/2022NE002300.pdf</v>
      </c>
      <c r="P339" s="14"/>
      <c r="R339" s="44" t="str">
        <f t="shared" si="45"/>
        <v>http://www8.mpce.mp.br/Inexigibilidade/092022000412344.pdf</v>
      </c>
      <c r="S339" s="44" t="str">
        <f t="shared" si="46"/>
        <v>09.2022.00041234-4</v>
      </c>
      <c r="T339" t="s">
        <v>1463</v>
      </c>
      <c r="U339" t="s">
        <v>1456</v>
      </c>
    </row>
    <row r="340" spans="1:21" ht="51" x14ac:dyDescent="0.25">
      <c r="A340" s="56" t="s">
        <v>20</v>
      </c>
      <c r="B340" s="15" t="s">
        <v>475</v>
      </c>
      <c r="C340" s="41" t="str">
        <f>HYPERLINK("http://www8.mpce.mp.br/Inexigibilidade/092022000411367.pdf","09.2022.00041136-7")</f>
        <v>09.2022.00041136-7</v>
      </c>
      <c r="D340" s="24">
        <v>44882</v>
      </c>
      <c r="E340" s="57" t="s">
        <v>1443</v>
      </c>
      <c r="F340" s="4" t="s">
        <v>463</v>
      </c>
      <c r="G340" s="7" t="str">
        <f t="shared" si="41"/>
        <v>2022NE002301</v>
      </c>
      <c r="H340" s="22">
        <v>8648.11</v>
      </c>
      <c r="I340" s="6" t="s">
        <v>1432</v>
      </c>
      <c r="J340" s="20" t="s">
        <v>1433</v>
      </c>
      <c r="L340" s="14"/>
      <c r="M340" t="s">
        <v>1419</v>
      </c>
      <c r="N340" t="str">
        <f t="shared" si="42"/>
        <v>http://www8.mpce.mp.br/Empenhos/150001/NE/2022NE002301.pdf</v>
      </c>
      <c r="P340" s="14"/>
      <c r="R340" s="44" t="str">
        <f t="shared" si="45"/>
        <v>http://www8.mpce.mp.br/Inexigibilidade/092022000411367.pdf</v>
      </c>
      <c r="S340" s="44" t="str">
        <f t="shared" si="46"/>
        <v>09.2022.00041136-7</v>
      </c>
      <c r="T340" t="s">
        <v>1464</v>
      </c>
      <c r="U340" t="s">
        <v>1457</v>
      </c>
    </row>
    <row r="341" spans="1:21" ht="102" x14ac:dyDescent="0.25">
      <c r="A341" s="56" t="s">
        <v>20</v>
      </c>
      <c r="B341" s="15" t="s">
        <v>475</v>
      </c>
      <c r="C341" s="41" t="str">
        <f>HYPERLINK("http://www8.mpce.mp.br/Inexigibilidade/092022000358100.pdf","09.2022.00035810-0")</f>
        <v>09.2022.00035810-0</v>
      </c>
      <c r="D341" s="24">
        <v>44887</v>
      </c>
      <c r="E341" s="57" t="s">
        <v>1450</v>
      </c>
      <c r="F341" s="4" t="s">
        <v>463</v>
      </c>
      <c r="G341" s="7" t="str">
        <f t="shared" si="41"/>
        <v>2022NE002339</v>
      </c>
      <c r="H341" s="22">
        <v>20000</v>
      </c>
      <c r="I341" s="6" t="s">
        <v>1434</v>
      </c>
      <c r="J341" s="20" t="s">
        <v>1435</v>
      </c>
      <c r="L341" s="14"/>
      <c r="M341" t="s">
        <v>1420</v>
      </c>
      <c r="N341" t="str">
        <f t="shared" si="42"/>
        <v>http://www8.mpce.mp.br/Empenhos/150001/NE/2022NE002339.pdf</v>
      </c>
      <c r="P341" s="14"/>
      <c r="R341" s="44" t="str">
        <f t="shared" si="45"/>
        <v>http://www8.mpce.mp.br/Inexigibilidade/092022000358100.pdf</v>
      </c>
      <c r="S341" s="44" t="str">
        <f t="shared" si="46"/>
        <v>09.2022.00035810-0</v>
      </c>
      <c r="T341" t="s">
        <v>1465</v>
      </c>
      <c r="U341" t="s">
        <v>1458</v>
      </c>
    </row>
    <row r="342" spans="1:21" ht="76.5" x14ac:dyDescent="0.25">
      <c r="A342" s="56" t="s">
        <v>22</v>
      </c>
      <c r="B342" s="4" t="s">
        <v>1158</v>
      </c>
      <c r="C342" s="41" t="str">
        <f>HYPERLINK("http://www8.mpce.mp.br/Dispensa/092022000191316.pdf","09.2022.00019131-6")</f>
        <v>09.2022.00019131-6</v>
      </c>
      <c r="D342" s="24">
        <v>44890</v>
      </c>
      <c r="E342" s="57" t="s">
        <v>1451</v>
      </c>
      <c r="F342" s="4" t="s">
        <v>1172</v>
      </c>
      <c r="G342" s="7" t="str">
        <f t="shared" si="41"/>
        <v>2022NE002380</v>
      </c>
      <c r="H342" s="22">
        <v>1530</v>
      </c>
      <c r="I342" s="6" t="s">
        <v>1436</v>
      </c>
      <c r="J342" s="20" t="s">
        <v>1437</v>
      </c>
      <c r="L342" s="14"/>
      <c r="M342" t="s">
        <v>1421</v>
      </c>
      <c r="N342" t="str">
        <f t="shared" si="42"/>
        <v>http://www8.mpce.mp.br/Empenhos/150001/NE/2022NE002380.pdf</v>
      </c>
      <c r="P342" s="14"/>
      <c r="R342" s="44" t="str">
        <f t="shared" si="45"/>
        <v>http://www8.mpce.mp.br/Dispensa/092022000191316.pdf</v>
      </c>
      <c r="S342" s="44" t="str">
        <f t="shared" si="46"/>
        <v>09.2022.00019131-6</v>
      </c>
      <c r="T342" t="s">
        <v>1466</v>
      </c>
      <c r="U342" t="s">
        <v>1459</v>
      </c>
    </row>
    <row r="343" spans="1:21" ht="140.25" x14ac:dyDescent="0.25">
      <c r="A343" s="56" t="s">
        <v>20</v>
      </c>
      <c r="B343" s="15" t="s">
        <v>475</v>
      </c>
      <c r="C343" s="41" t="str">
        <f>HYPERLINK("http://www8.mpce.mp.br/Inexigibilidade/092022000384209.pdf","09.2022.00038420-9")</f>
        <v>09.2022.00038420-9</v>
      </c>
      <c r="D343" s="24">
        <v>44895</v>
      </c>
      <c r="E343" s="57" t="s">
        <v>1452</v>
      </c>
      <c r="F343" s="4" t="s">
        <v>463</v>
      </c>
      <c r="G343" s="7" t="str">
        <f t="shared" si="41"/>
        <v>2022NE002415</v>
      </c>
      <c r="H343" s="22">
        <v>15000</v>
      </c>
      <c r="I343" s="6" t="s">
        <v>1438</v>
      </c>
      <c r="J343" s="20" t="s">
        <v>1439</v>
      </c>
      <c r="L343" s="14"/>
      <c r="M343" t="s">
        <v>1422</v>
      </c>
      <c r="N343" t="str">
        <f t="shared" si="42"/>
        <v>http://www8.mpce.mp.br/Empenhos/150001/NE/2022NE002415.pdf</v>
      </c>
      <c r="P343" s="14"/>
      <c r="R343" s="44" t="str">
        <f t="shared" si="45"/>
        <v>http://www8.mpce.mp.br/Inexigibilidade/092022000384209.pdf</v>
      </c>
      <c r="S343" s="44" t="str">
        <f t="shared" si="46"/>
        <v>09.2022.00038420-9</v>
      </c>
      <c r="T343" t="s">
        <v>1467</v>
      </c>
      <c r="U343" t="s">
        <v>1460</v>
      </c>
    </row>
    <row r="344" spans="1:21" x14ac:dyDescent="0.25">
      <c r="A344" s="3"/>
      <c r="B344" s="4"/>
      <c r="C344" s="4"/>
      <c r="D344" s="5"/>
      <c r="E344" s="10"/>
      <c r="F344" s="4"/>
      <c r="G344" s="7"/>
      <c r="H344" s="12"/>
      <c r="I344" s="6"/>
      <c r="J344" s="20"/>
      <c r="L344" s="14"/>
    </row>
    <row r="345" spans="1:21" x14ac:dyDescent="0.25">
      <c r="A345" s="65"/>
      <c r="B345" s="66"/>
      <c r="C345" s="66"/>
      <c r="D345" s="66"/>
      <c r="E345" s="66"/>
      <c r="F345" s="66"/>
      <c r="G345" s="66"/>
      <c r="H345" s="66"/>
      <c r="I345" s="66"/>
      <c r="J345" s="66"/>
    </row>
    <row r="346" spans="1:21" x14ac:dyDescent="0.25">
      <c r="A346" s="67"/>
      <c r="B346" s="67"/>
      <c r="C346" s="67"/>
      <c r="D346" s="67"/>
      <c r="E346" s="67"/>
      <c r="F346" s="67"/>
      <c r="G346" s="67"/>
      <c r="H346" s="67"/>
      <c r="I346" s="67"/>
      <c r="J346" s="67"/>
    </row>
    <row r="347" spans="1:21" x14ac:dyDescent="0.25">
      <c r="A347" s="67"/>
      <c r="B347" s="67"/>
      <c r="C347" s="67"/>
      <c r="D347" s="67"/>
      <c r="E347" s="67"/>
      <c r="F347" s="67"/>
      <c r="G347" s="67"/>
      <c r="H347" s="67"/>
      <c r="I347" s="67"/>
      <c r="J347" s="67"/>
    </row>
    <row r="348" spans="1:21" x14ac:dyDescent="0.25">
      <c r="A348" s="67"/>
      <c r="B348" s="67"/>
      <c r="C348" s="67"/>
      <c r="D348" s="67"/>
      <c r="E348" s="67"/>
      <c r="F348" s="67"/>
      <c r="G348" s="67"/>
      <c r="H348" s="67"/>
      <c r="I348" s="67"/>
      <c r="J348" s="67"/>
    </row>
    <row r="349" spans="1:21" x14ac:dyDescent="0.25">
      <c r="A349" s="67"/>
      <c r="B349" s="67"/>
      <c r="C349" s="67"/>
      <c r="D349" s="67"/>
      <c r="E349" s="67"/>
      <c r="F349" s="67"/>
      <c r="G349" s="67"/>
      <c r="H349" s="67"/>
      <c r="I349" s="67"/>
      <c r="J349" s="67"/>
    </row>
    <row r="350" spans="1:21" x14ac:dyDescent="0.25">
      <c r="A350" s="67"/>
      <c r="B350" s="67"/>
      <c r="C350" s="67"/>
      <c r="D350" s="67"/>
      <c r="E350" s="67"/>
      <c r="F350" s="67"/>
      <c r="G350" s="67"/>
      <c r="H350" s="67"/>
      <c r="I350" s="67"/>
      <c r="J350" s="67"/>
    </row>
    <row r="351" spans="1:21" x14ac:dyDescent="0.25">
      <c r="A351" s="67"/>
      <c r="B351" s="67"/>
      <c r="C351" s="67"/>
      <c r="D351" s="67"/>
      <c r="E351" s="67"/>
      <c r="F351" s="67"/>
      <c r="G351" s="67"/>
      <c r="H351" s="67"/>
      <c r="I351" s="67"/>
      <c r="J351" s="67"/>
    </row>
    <row r="352" spans="1:21" x14ac:dyDescent="0.25">
      <c r="A352" s="67"/>
      <c r="B352" s="67"/>
      <c r="C352" s="67"/>
      <c r="D352" s="67"/>
      <c r="E352" s="67"/>
      <c r="F352" s="67"/>
      <c r="G352" s="67"/>
      <c r="H352" s="67"/>
      <c r="I352" s="67"/>
      <c r="J352" s="67"/>
    </row>
    <row r="353" spans="1:10" x14ac:dyDescent="0.25">
      <c r="A353" s="67"/>
      <c r="B353" s="67"/>
      <c r="C353" s="67"/>
      <c r="D353" s="67"/>
      <c r="E353" s="67"/>
      <c r="F353" s="67"/>
      <c r="G353" s="67"/>
      <c r="H353" s="67"/>
      <c r="I353" s="67"/>
      <c r="J353" s="67"/>
    </row>
    <row r="354" spans="1:10" x14ac:dyDescent="0.25">
      <c r="A354" s="67"/>
      <c r="B354" s="67"/>
      <c r="C354" s="67"/>
      <c r="D354" s="67"/>
      <c r="E354" s="67"/>
      <c r="F354" s="67"/>
      <c r="G354" s="67"/>
      <c r="H354" s="67"/>
      <c r="I354" s="67"/>
      <c r="J354" s="67"/>
    </row>
    <row r="355" spans="1:10" x14ac:dyDescent="0.25">
      <c r="A355" s="67"/>
      <c r="B355" s="67"/>
      <c r="C355" s="67"/>
      <c r="D355" s="67"/>
      <c r="E355" s="67"/>
      <c r="F355" s="67"/>
      <c r="G355" s="67"/>
      <c r="H355" s="67"/>
      <c r="I355" s="67"/>
      <c r="J355" s="67"/>
    </row>
    <row r="356" spans="1:10" x14ac:dyDescent="0.25">
      <c r="A356" s="67"/>
      <c r="B356" s="67"/>
      <c r="C356" s="67"/>
      <c r="D356" s="67"/>
      <c r="E356" s="67"/>
      <c r="F356" s="67"/>
      <c r="G356" s="67"/>
      <c r="H356" s="67"/>
      <c r="I356" s="67"/>
      <c r="J356" s="67"/>
    </row>
    <row r="357" spans="1:10" x14ac:dyDescent="0.25">
      <c r="A357" s="67"/>
      <c r="B357" s="67"/>
      <c r="C357" s="67"/>
      <c r="D357" s="67"/>
      <c r="E357" s="67"/>
      <c r="F357" s="67"/>
      <c r="G357" s="67"/>
      <c r="H357" s="67"/>
      <c r="I357" s="67"/>
      <c r="J357" s="67"/>
    </row>
    <row r="358" spans="1:10" x14ac:dyDescent="0.25">
      <c r="A358" s="67"/>
      <c r="B358" s="67"/>
      <c r="C358" s="67"/>
      <c r="D358" s="67"/>
      <c r="E358" s="67"/>
      <c r="F358" s="67"/>
      <c r="G358" s="67"/>
      <c r="H358" s="67"/>
      <c r="I358" s="67"/>
      <c r="J358" s="67"/>
    </row>
    <row r="359" spans="1:10" x14ac:dyDescent="0.25">
      <c r="A359" s="67"/>
      <c r="B359" s="67"/>
      <c r="C359" s="67"/>
      <c r="D359" s="67"/>
      <c r="E359" s="67"/>
      <c r="F359" s="67"/>
      <c r="G359" s="67"/>
      <c r="H359" s="67"/>
      <c r="I359" s="67"/>
      <c r="J359" s="67"/>
    </row>
    <row r="360" spans="1:10" x14ac:dyDescent="0.25">
      <c r="A360" s="67"/>
      <c r="B360" s="67"/>
      <c r="C360" s="67"/>
      <c r="D360" s="67"/>
      <c r="E360" s="67"/>
      <c r="F360" s="67"/>
      <c r="G360" s="67"/>
      <c r="H360" s="67"/>
      <c r="I360" s="67"/>
      <c r="J360" s="67"/>
    </row>
    <row r="361" spans="1:10" ht="16.5" customHeight="1" x14ac:dyDescent="0.25">
      <c r="A361" s="67"/>
      <c r="B361" s="67"/>
      <c r="C361" s="67"/>
      <c r="D361" s="67"/>
      <c r="E361" s="67"/>
      <c r="F361" s="67"/>
      <c r="G361" s="67"/>
      <c r="H361" s="67"/>
      <c r="I361" s="67"/>
      <c r="J361" s="67"/>
    </row>
    <row r="362" spans="1:10" x14ac:dyDescent="0.25">
      <c r="A362" s="18"/>
    </row>
    <row r="363" spans="1:10" x14ac:dyDescent="0.25">
      <c r="A363" s="18"/>
    </row>
    <row r="364" spans="1:10" x14ac:dyDescent="0.25">
      <c r="A364" s="18"/>
    </row>
    <row r="365" spans="1:10" x14ac:dyDescent="0.25">
      <c r="A365" s="18"/>
    </row>
    <row r="366" spans="1:10" x14ac:dyDescent="0.25">
      <c r="A366" s="18"/>
    </row>
    <row r="367" spans="1:10" x14ac:dyDescent="0.25">
      <c r="A367" s="18"/>
    </row>
    <row r="368" spans="1:10"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7"/>
    </row>
  </sheetData>
  <mergeCells count="1">
    <mergeCell ref="A345:J361"/>
  </mergeCells>
  <phoneticPr fontId="10" type="noConversion"/>
  <hyperlinks>
    <hyperlink ref="E241" r:id="rId1" xr:uid="{ACB2B13A-97B3-4081-95CF-18E3EFC9AF4C}"/>
    <hyperlink ref="E243" r:id="rId2" xr:uid="{E093911C-00EC-4A63-9867-1AD6FC7FBC11}"/>
    <hyperlink ref="E247" r:id="rId3" xr:uid="{EB4B727A-BADD-49EB-AE95-BFA5C710BAFC}"/>
    <hyperlink ref="E248" r:id="rId4" xr:uid="{EC15E370-84C2-4282-B26B-AECEC1623111}"/>
    <hyperlink ref="E249" r:id="rId5" display="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 xr:uid="{852EAEC3-2EA2-409A-9F8D-963E251142F0}"/>
    <hyperlink ref="E253" r:id="rId6" display="BOLETO DA ASSOCIAÇÃO BRASILEIRA DE EDITORES CIENTÍFICOS (ABEC BRASIL) PARA PAGAMENTO REFERENTE A DOIs DEPOSITADOS NOS MESES DE ABRIL, MAIO E JUNHO DE 2022, COM VENCIMENTO EM 25/08/2022, CONFORME CONSTA NO CONTRATO Nº 36/2021. " xr:uid="{DE01371A-AF66-44E7-8908-BA9CF5C50750}"/>
    <hyperlink ref="E211" r:id="rId7" xr:uid="{AC706924-161B-40A9-8D00-FA76A2CA4833}"/>
    <hyperlink ref="E213" r:id="rId8" xr:uid="{89244C8D-5328-48A8-B30E-420CAE414C54}"/>
    <hyperlink ref="E216" r:id="rId9" xr:uid="{0ADF6EC4-4F02-4F7D-9725-A2E8953F20D0}"/>
    <hyperlink ref="E217" r:id="rId10"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A29BB89A-B253-4242-87FD-E9B1C9315B87}"/>
    <hyperlink ref="E218" r:id="rId11" xr:uid="{103FC3FF-EB9A-478A-9902-D04A940ADB50}"/>
    <hyperlink ref="E220" r:id="rId12" xr:uid="{01A0ADC3-B90B-49A6-826A-32DE91AE57C1}"/>
    <hyperlink ref="E222" r:id="rId13" display="DEA REFERENTE AO ALUGUEL DO IMÓVEL SEDE DAS PROMOTORIAS DE JUSTIÇA DA COMARCA DE VIÇOSA, CONFORME CONTRATO Nº 51/2019, REFERENTE AO PERÍODO DE 12/08/2021 A 31/12/2021, POR MOTIVO DE REAJUSTE POR TERMO DE APOSTILAMENTO MENCIONADO NA FOLHA 21 DO PGA 09.2022.00009066-4 ." xr:uid="{88E6225B-257F-413C-80DE-1DBD5244ACCC}"/>
    <hyperlink ref="E206" r:id="rId14"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D0E0DD57-4D4F-4B16-9D29-C83F2C4814F5}"/>
    <hyperlink ref="E207" r:id="rId15" display="REEMBOLSO DO IPTU/2021 REFERENTE AO ALUGUEL DO IMÓVEL SEDE DAS PROMOTORIAS DE JUSTIÇA DA COMARCA DE                      VIÇOSA DO CEARÁ, CONFORME CONTRATO Nº 51/2019.           " xr:uid="{1B7F6739-E26F-4F9B-90E6-648F74D840C5}"/>
    <hyperlink ref="E208" r:id="rId16" display="INSTÂNCIA EM NUVEM PARA HOSPEDAGEM DO SOFTWARE OJS PRONTO PARA RECEBER PUBLICAÇÕES DA REVISTA                       ACADÊMICA DO MPCE. CONFORME CONTRATO 006/2021. REF MAI, JUN E JUL/2022. POR ESTIMATIVA.           " xr:uid="{8CAF473C-19A4-4EDE-BD59-BB660079DD55}"/>
    <hyperlink ref="E178" r:id="rId17" xr:uid="{B4EA76D6-BB99-4E22-B998-FB73245A14BD}"/>
    <hyperlink ref="E179" r:id="rId18" display="LOCAÇÃO DO IMÓVEL COMPLEMENTAR DA PROMOTORIA DE CANINDÉ, CONFORME CONTRATO Nº 31/2017, REF. ABRIL                        A JUNHO/2022.           " xr:uid="{F6B7B9E4-F98A-4818-8199-524716A9B38E}"/>
    <hyperlink ref="E180" r:id="rId19" display="ALUGUEL DO IMÓVEL SEDE DAS PROMOTORIAS DE JUSTIÇA DE SOBRAL, CONFORME CONTRATO Nº 02/2017, REF. ABRIL,                       MAIO E JUNHO/2022 - POR ESTIMATIVA.           " xr:uid="{BE4E2560-3864-4AE2-AE6F-2C60825F7975}"/>
    <hyperlink ref="E181" r:id="rId20" display="ALUGUEL DO IMÓVEL SEDE DAS PROMOTORIAS DE BARBALHA, CONFORME CONTRATO Nº 04/2013/CPL/PGJ, REF. ABRIL,                        MAIO E JUNHO/2022 - POR ESTIMATIVA           " xr:uid="{EC3BCB7A-2ACA-41F7-8303-FE2EDE1E6409}"/>
    <hyperlink ref="E182" r:id="rId21" display="LOCAÇÃO DE IMÓVEL EM MOMBAÇA/CE CONFORME CONTRATO 84/2019 REFERENTE AOS MESES DE ABRIL A                         JUNHO/2022           " xr:uid="{A5FEE3EB-0158-4202-8589-84368D7A5477}"/>
    <hyperlink ref="E183" r:id="rId22"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8454B7A8-F72B-49B1-8E46-8EA938C4B92C}"/>
    <hyperlink ref="E185" r:id="rId23"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864293B2-EDA0-4E80-A60C-7CC1F029E196}"/>
    <hyperlink ref="E186" r:id="rId24"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214A41F9-1E63-42C6-A833-DE675D03D401}"/>
    <hyperlink ref="E187" r:id="rId25"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438B9AFB-EDD8-415E-97B1-C2454B220227}"/>
    <hyperlink ref="E188" r:id="rId26"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156BAFB6-4AAF-42EE-833D-8D3B9B4DF761}"/>
    <hyperlink ref="E189" r:id="rId2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8D0F5356-0971-4B88-BF5D-234CC7529358}"/>
    <hyperlink ref="E19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47EEC24A-86DF-4534-89E1-FEAD39C757D0}"/>
    <hyperlink ref="E193" r:id="rId29" display="BOLETO DA ASSOCIAÇÃO BRASILEIRA DE EDITORES CIENTÍFICOS (ABEC BRASIL) PARA PAGAMENTO DA ANUIDADE DE                      2022, CONFORME CONSTA NO CONTRATO Nº036/2021.           " xr:uid="{1A5194DA-815A-463A-B976-D125405F3321}"/>
    <hyperlink ref="E198" r:id="rId30" display="LOCAÇÃO DE IMÓVEL EM MOMBAÇA/CE CONFORME CONTRATO 84/2019 REFERENTE AOS MESES DE JANEIRO A                         MARÇO/2022           " xr:uid="{B810E1C3-01B1-4DB3-9A69-48A7F7B7EDA3}"/>
    <hyperlink ref="E200" r:id="rId31" display="PARCELAS DE JAN, FEV E MAR/2022, DOS 26 ALUNOS MATRICULADOS NA &quot;ESPECIALIZAÇÃO EM COMBATE A                      CORRUPÇÃO&quot;, CONFORME CONTRATO Nº 26/2020 - POR ESTIMATIVA.            " xr:uid="{60F3BB17-3545-49EF-A4D0-F8AEC7DAC549}"/>
    <hyperlink ref="E96" r:id="rId32" display="LOCAÇÃO DO IMÓVEL SITUADO NA RUA LOURENÇO FEITOSA, N°90, JOSÉ BONIFÁCIO, FORTALEZA/CE, CUJA                         FINALIDADE É ABRIGAR A SEDE DAS PROMOTORIAS DE JUSTIÇA CÍVEIS DESTA COMARCA, CONFORME CONTRATO                         006/2017, REFERENTE AOS MESES DE JANEIRO A MARÇO/2022" xr:uid="{F3F8883F-56B9-46BE-B419-A0238E92DFCE}"/>
    <hyperlink ref="E97" r:id="rId33" display="SUPLEMENTAÇÃO DE EMPENHO EM R$ 566,04 REF A LOCAÇÃO DE IMÓVEL EM MOMBAÇA-CE RELATIVOS AO MESES DE                      JANEIRO A MARÇO/2022. CONFORME CONTRATO 84/2019.           " xr:uid="{62E1B970-EE99-4A94-8F75-22234CB8F291}"/>
    <hyperlink ref="E98" r:id="rId34" display="VALORES CORRESPONDENTES A REAJUSTE DE ALUGUEL RETROATIVO A PARTIR DE 22/12/2021 A 31/12/2021,                      REFERENTE AO IMÓVEL ONDE FUNCIONA A SEDE DAS PROMOTORIAS DE JUSTIÇA DE MOMBAÇA, CONFORME CONTRATO                      084/2019." xr:uid="{F775F283-1F83-4DBA-926B-EF4CBBBC4111}"/>
    <hyperlink ref="E99" r:id="rId35"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7A17B739-FB78-44BC-ACE5-CBA9030F49F1}"/>
    <hyperlink ref="E100" r:id="rId36"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3CD2AF1B-193B-45BA-850F-B29DE9EF1691}"/>
    <hyperlink ref="E101" r:id="rId3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B5B4EB9F-FF86-4758-B88D-265C543996B3}"/>
    <hyperlink ref="E102" r:id="rId38"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13904EDD-E7DD-484C-81EC-487544CCB8CE}"/>
    <hyperlink ref="E103" r:id="rId3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E160B0CB-5613-46AE-82B8-0BACCD086947}"/>
    <hyperlink ref="E104" r:id="rId40"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BA8DB940-9457-4326-BA2A-6DCC2BEE826F}"/>
    <hyperlink ref="E105" r:id="rId41" display="PRESTAÇÃO DE SERVIÇO DE HOSPEDAGEM EM NÚVEM E CADASTRAMENTO DOS VOLUMES DA REVISTA ACADÊMICA DA                      ESCOLA SUPERIOR DO MINISTÉRIO PÚBLICO, DE 2017 A 2020, CONF. CONTRATO Nº 06/2021, REF A ABR/2021.           " xr:uid="{74457338-0F20-4784-9AF2-1439D237C649}"/>
    <hyperlink ref="E106" r:id="rId42" display="ALUGUEL DE DUAS SALAS COMERCIAIS ONDE FUNCIONAM AS PROMOTORIAS DE JUSTIÇA DE JUAZEIRO DO NORTE,                      CONFORME CONTRATO Nº 12/2017/CPL/PGJ, REF. ABRIL, MAIO E JUNHO/2022 - POR ESTIMATIVA.           " xr:uid="{BEA54B8D-88B3-4874-8107-0D7C85B6628C}"/>
    <hyperlink ref="E107" r:id="rId43" display="ALUGUEL DO IMÓVEL SEDE DAS PROMOTORIAS DE JUSTIÇA DE SOBRAL, CONFORME CONTRATO Nº 02/2017, REF. ABRIL,                       MAIO E JUNHO/2022 - POR ESTIMATIVA.           " xr:uid="{823270F3-2F03-49A7-8275-EA50E6760D2F}"/>
    <hyperlink ref="E108" r:id="rId44" display="LOCAÇÃO DO IMÓVEL COMPLEMENTAR DA PROMOTORIA DE CANINDÉ, CONFORME CONTRATO Nº 31/2017, REF. ABRIL                         A JUNHO/2022.           " xr:uid="{FD053F17-8037-4B07-9685-3D3816DA4ED5}"/>
    <hyperlink ref="E109" r:id="rId45" display="ALUGUEL DO IMÓVEL SEDE DAS PROMOTORIAS DE BARBALHA, CONFORME CONTRATO Nº 04/2013/CPL/PGJ, REF. ABRIL,                        MAIO E JUNHO/2022 - POR ESTIMATIVA            " xr:uid="{B14DA27D-9662-4CD1-AC40-0C599D532FD4}"/>
    <hyperlink ref="E110" r:id="rId46" display="LOCAÇÃO DE IMÓVEL EM MOMBAÇA/CE CONFORME CONTRATO 84/2019 REFERENTE AOS MESES DE ABRIL A                          JUNHO/2022           " xr:uid="{47729C04-6F3A-4922-B956-DEFC300DBE5D}"/>
    <hyperlink ref="E111" r:id="rId47" display="PARCELAS DE ABR, MAI E JUN/2022 DOS 26 ALUNOS MATRICULADOS NA &quot;ESPECIALIZAÇÃO EM COMBATE A CORRUPÇÃO&quot;,                     CONFORME CONTRATO Nº 26/2020 - POR ESTIMATIVA.            " xr:uid="{29D71290-CE40-4F81-9FE7-30247B16D11B}"/>
    <hyperlink ref="E112" r:id="rId48" display="ALUGUEL DO IMÓVEL SEDE DAS PROMOTORIAS DE JUSTIÇA DE SÃO BENEDITO, CONFORME CONTRATO Nº 34/2021,                       REFERENTE ABRIL, MAIO E JUNHO/2022.           " xr:uid="{1024D9C8-84C4-4A7C-9493-82945535E6DC}"/>
    <hyperlink ref="E113" r:id="rId49" display="LOCAÇÃO DE IMÓVEL PARA ABRIGAR A SEDE DAS PROMOTORIAS DE JUSTIÇA EM ALTO SANTO/CE CONFORME CONTRATO                       025/2021 REFERENTE ABRIL A JUNHO/2022           " xr:uid="{8DC581A5-DA78-4FE8-A6DD-70EB8F11AA99}"/>
    <hyperlink ref="E114" r:id="rId50" display="ALUGUEL DO IMÓVEL SEDE DAS PROMOTORIAS DE RUSSAS (PISO SUPERIOR), CONFORME CONTRATO Nº 35/2021,                       REFERENTE ABRIL, MAIO E JUNHO/2022.           " xr:uid="{448F82F8-ED37-40B2-BF7C-4B487DDB56E2}"/>
    <hyperlink ref="E115" r:id="rId51" display="LOCAÇÃO DE IMÓVEL PARA ABRIGAR A SEDE DAS PROMOTORIAS DE JUSTIÇA EM BREJO SANTO/CE CONFORME                       CONTRATO 026/2021 REFERENTE ABRIL A JUNHO/2022           " xr:uid="{F797C8FD-DF4A-4AC4-8208-8A7ECDAC073B}"/>
    <hyperlink ref="E116" r:id="rId52" display="ALUGUEL DO IMÓVEL SEDE DAS PROMOTORIAS DE JUSTIÇA DE MARANGUAPE, CONFORME CONTRATO Nº 26/2017, REF.                       ABRIL, MAIO E JUNHO/2022 - POR ESTIMATIVA           " xr:uid="{7121165F-5942-41DA-A82B-13DBF33B69B2}"/>
    <hyperlink ref="E117" r:id="rId53" display="ALUGUEL DO IMÓVEL SEDE DAS PROMOTORIAS DE JUSTIÇA DE GRANJA, CONFORME CONTRATO Nº 74/2019, REFERENTE                       ABR, MAI E JUN/2022 - POR ESTIMATIVA           " xr:uid="{241538A1-A6B9-4445-B193-D1F13C066A92}"/>
    <hyperlink ref="E118" r:id="rId54" display="ALUGUEL DO IMÓVEL SEDE DAS PROMOTORIAS DE JUSTIÇA DA COMARCA DE VIÇOSA, CONFORME CONTRATO Nº                      51/2019, REFERENTE AOS MESES DE ABR, MAI E JUN/2022.            " xr:uid="{872CD110-6F34-4888-BCCE-71BA5812079F}"/>
    <hyperlink ref="E119" r:id="rId55" display="ALUGUEL DO IMÓVEL SEDE DAS PROMOTORIAS DE JUSTIÇA DE PARAIBAPA, CONFORME CONTRATO Nº 85/2019,                       REFERENTE OS MESES DE ABR, MAI E JUN/2022.           " xr:uid="{5D9B5309-D145-4FFF-9120-E91D7CE969AA}"/>
    <hyperlink ref="E120" r:id="rId56" display="ALUGUEL DO IMÓVEL SEDE DAS PROMOTORIAS DE JUSTIÇA DE ACARAÚ, CONFORME CONTRATO Nº 61/2019, REF. ABR,                       MAI E JUN/2022 - POR ESTIMATIVA.           " xr:uid="{2F183C77-5B99-4320-87D7-A4DBC77CE0FD}"/>
    <hyperlink ref="E125" r:id="rId57" display="FORNECIMENTO DE PRODUTOS E DE DIVERSOS SERVIÇOS DOS CORREIOS POR MEIO DOS CANAIS DE ATENDIMENTO                       DISPONIBILIZADOS, CONFORME CONTRATO 023/2020, REFERENTE AOS MESES DE ABRIL, MAIO E JUNHO/2022.           " xr:uid="{41B95685-2221-454A-B30F-8FB25E7BF7EA}"/>
    <hyperlink ref="E129" r:id="rId58"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FCC797E8-2571-4F5C-9FC8-2AEDBBC74A08}"/>
    <hyperlink ref="E130" r:id="rId59"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8FE71905-37CF-49FF-83F8-7B669FA2E5B5}"/>
    <hyperlink ref="E131" r:id="rId60" display="SUPLEMENTAÇÃO DE EMPENHO EM R$ 566,04 REF A LOCAÇÃO DE IMÓVEL EM MOMBAÇA-CE RELATIVOS AO MESES DE                      JANEIRO A MARÇO/2022. CONFORME CONTRATO 84/2019.           " xr:uid="{1011857D-6300-4D64-99BD-EF3F28372447}"/>
    <hyperlink ref="E150" r:id="rId61" display="SERVIÇO DE MANUTENÇÃO PREVENTIVA E CORRETIVA DO ELEVADOR DO PRÉDIO DAS PROMOTORIAS CRIMINAIS,                       CONFORME CONTRATO Nº 35/2018, REF. ABR, MAI E JUN/2022 -POR ESTIMATIVA.           " xr:uid="{AC3682CB-CE83-4FF7-84AD-43D3C1671E55}"/>
    <hyperlink ref="E152" r:id="rId62" display="SERVIÇO DE MANUTENÇÃO DO ELEVADOR DO PRÉDIO DAS PROMOTORIAS DE INVESTIGAÇÕES, CONFORME CONTRATO                       053/2019. REF. ABR, MAI E JUN/2022.           " xr:uid="{35447A76-37A8-4B6F-A038-79A34909F93D}"/>
    <hyperlink ref="E24" r:id="rId63" display="LOCAÇÃO DO IMÓVEL DA PROMOTORIA DE JUSTIÇA DA COMARCA DE VIÇOSA/CE CONFORME CONTRATO 051/2019                      REFERENTE AOS MESES DE JANEIRO A MARÇO/2022            " xr:uid="{1041ED99-989A-4F2E-826E-0B1F7FDDA5ED}"/>
    <hyperlink ref="E25" r:id="rId64" display="LOCAÇÃO DO IMÓVEL DA PROMOTORIA DE JUSTIÇA DE MORADA NOVA/CE CONFORME CONTRATO 043/2013 REFERENTE                      AOS MESES DE JANEIRO A MARÇO/2022           " xr:uid="{660C7D4B-D8B6-4489-9997-02D781C15138}"/>
    <hyperlink ref="E26" r:id="rId65" display="LOCAÇÃO DO IMÓVEL DA PROMOTORIA DE JUSTIÇA DE CRATEÚS/CE CONFORME CONTRATO 040/2018 REFERENTE AOS                      MESES DE JANEIRO A MARÇO/2022           " xr:uid="{7C6B67C5-CCEB-4941-9902-E156E3199E82}"/>
    <hyperlink ref="E27" r:id="rId66" display="LOCAÇÃO DO IMÓVEL SEDE DAS PROMOTORIAS DE JUSTIÇA E DECON DE ICÓ/CE CONFORME CONTRATO 037/2011                      REFERENTE AOS MESES DE JANEIRO A MARÇO/2022            " xr:uid="{11444A89-21CB-4247-9790-E104765146AB}"/>
    <hyperlink ref="E28" r:id="rId67" display="LOCAÇÃO DO IMÓVEL SEDE DAS PROMOTORIAS DE JUSTIÇA QUIXERAMOBIM/CE CONFORME CONTRATO 029/2012                      REFERENTE AOS MESES DE JANEIRO A MARÇO/2022            " xr:uid="{3A130696-6CC0-4C1B-B874-5A02FF39D9EA}"/>
    <hyperlink ref="E29" r:id="rId68" display="LOCAÇÃO DO IMÓVEL SEDE DAS PROMOTORIAS DE JUSTIÇA DE TIANGUÁ/CE CONFORME APOSTILAMENTO N° 2 E                      CONTRATO 022/2013 REFERENTE AOS MESES DE JANEIRO A MARÇO/2022            " xr:uid="{6EEDDDCD-D4F5-4E01-9148-4ABF840FF6EC}"/>
    <hyperlink ref="E30" r:id="rId69" display="LOCAÇÃO DO IMÓVEL SEDE DAS PROMOTORIAS DE JUSTIÇA DE GUAIÚBA/CE CONFORME CONTRATO 022/2010                      REFERENTE AOS MESES DE JANEIRO A MARÇO/2022            " xr:uid="{668B3842-7B71-4224-96B3-642C49232218}"/>
    <hyperlink ref="E31" r:id="rId70" display="LOCAÇÃO DO IMÓVEL SEDE DAS PROMOTORIAS DE JUSTIÇA DE CANINDÉ/CE CONFORME APOSTILAMENTO N° 009/2017 E                      CONTRATO 009/2016 REFERENTE AOS MESES DE JANEIRO A MARÇO/2022            " xr:uid="{31448F3F-7740-44D8-9D05-4F7F383D356F}"/>
    <hyperlink ref="E32" r:id="rId71" display="LOCAÇÃO DO IMÓVEL SEDE DAS PROMOTORIAS DE JUSTIÇA DE JARDIM/CE CONFORME CONTRATO 008/2017 REFERENTE                      AOS MESES DE JANEIRO A MARÇO/2022           " xr:uid="{1CB5B3A2-8734-4D62-8A32-3FD4F07DF4DE}"/>
    <hyperlink ref="E34" r:id="rId72" display="PARCELAS DE JAN, FEV E MAR/2022, DOS 26 ALUNOS MATRICULADOS NA &quot;ESPECIALIZAÇÃO EM COMBATE A                     CORRUPÇÃO&quot;, CONFORME CONTRATO Nº 26/2020 - POR ESTIMATIVA.           " xr:uid="{44F71677-6B51-448F-8116-B91793C3D216}"/>
    <hyperlink ref="E35" r:id="rId73" display="TAXAS CONDOMINIAIS REFERENTES A SALA 403 DO EDIFÍCIO OFFICE &amp; MEDICAL CENTER, SITUADO NA AVENIDA                      EUSÉBIO DE QUEIROZ, N° 4808, CENTRO, EUASÉBIO CONFORME CONTRATO 045/2021 REFERENTE JANEIRO A                      MARÇO/2022" xr:uid="{C16446E1-9FCA-44C6-864A-997411A4E62D}"/>
    <hyperlink ref="E36" r:id="rId74" display="LOCAÇÃO DA SALA 403 DO EDIFÍCIO OFFICE &amp; MEDICAL CENTER, SITUADO NA AVENIDA EUSÉBIO DE QUEIROZ, N° 4808,                      CENTRO, EUSÉBIO PARA ABRIGAR A SEDE DAS PROMOTORIAS DE JUSTIÇA CONFORME CONTRATO 045/2021 REFERENTE                      JANEIRO A MARÇO/2022" xr:uid="{7B753238-15ED-47A0-AFB4-0959E1D24FDC}"/>
    <hyperlink ref="E37" r:id="rId75" display="LOCAÇÃO DE IMÓVEL PARA ABRIGAR A SEDE DAS PROMOTORIAS DE JUSTIÇA EM ALTO SANTO/CE CONFORME CONTRATO                      025/2021 REFERENTE JANEIRO A MARÇO/2022            " xr:uid="{2C33BE4D-5528-47B0-847E-C9CA0C100EC8}"/>
    <hyperlink ref="E38" r:id="rId76" display="LOCAÇÃO DE IMÓVEL PARA ABRIGAR A SEDE DAS PROMOTORIAS DE JUSTIÇA EM BREJO SANTO/CE CONFORME                      CONTRATO 026/2021 REFERENTE JANEIRO A MARÇO/2022            " xr:uid="{A52A0C45-4422-4389-8AF0-457314C22970}"/>
    <hyperlink ref="E39" r:id="rId77" display="LOCAÇÃO DE IMÓVEL PARA ABRIGAR A SEDE DAS PROMOTORIAS DE JUSTIÇA EM CAUCAIA/CE CONFORME CONTRATO                       048/2019 REFERENTE JANEIRO A MARÇO/2022           " xr:uid="{E7B263BD-40BE-4C0D-A9C9-7BE44F136A98}"/>
    <hyperlink ref="E40" r:id="rId78" display="TAXAS CONDOMINIAIS REFERENTES A SALA 403 DO EDIFÍCIO OFFICE &amp; MEDICAL CENTER, SITUADO NA AVENIDA EUSÉBIO                   DE QUEIROZ, N° 4808, CENTRO, EUASÉBIO CONFORME CONTRATO 045/2021 REFERENTE JANEIRO A MARÇO/2022           " xr:uid="{670CCEF0-5CB8-49DA-9F56-416A7523AFBE}"/>
    <hyperlink ref="E41" r:id="rId79" display="LOCAÇÃO DA SALA 403 DO EDIFÍCIO OFFICE &amp; MEDICAL CENTER, SITUADO NA AVENIDA EUSÉBIO DE QUEIROZ, N° 4808,                   CENTRO, EUSÉBIO PARA ABRIGAR A SEDE DAS PROMOTORIAS DE JUSTIÇA CONFORME CONTRATO 045/2021 REFERENTE                   JANEIRO A MARÇO/2022" xr:uid="{072C89A8-0EFE-49EA-96DD-F29F2C9AF4B3}"/>
    <hyperlink ref="E42" r:id="rId80" display="TAXAS CONDOMINIAIS REFERENTES A SALA 403 DO EDIFÍCIO OFFICE &amp; MEDICAL CENTER, SITUADO NA AVENIDA                      EUSÉBIO DE QUEIROZ, N°4808, CENTRO, EUSÉBIO CONFORME CONTRATO 045/2021 REFERENTE JANEIRO A                      MARÇO/2022" xr:uid="{0ADDDD58-695F-4EA6-9D19-3FBBE8BA4624}"/>
    <hyperlink ref="E43" r:id="rId81" display="ALUGUEL DO IMÓVEL SEDE DAS PROMOTORIAS DE RUSSAS, CONFORME CONTRATO Nº 08/2015/CPL/PGJ, REF. JAN, FEV                       E MAR/2022 - POR ESTIMATIVA.           " xr:uid="{8E72ED11-D20B-42CA-8531-C8FB0B64DFA6}"/>
    <hyperlink ref="E44" r:id="rId82" display="LOCAÇÃO DA SALA 403 DO EDIFÍCIO OFFICE &amp; MEDICAL CENTER, SITUADO NA AVENIDA EUSÉBIO DE QUEIROZ, N° 4808,                       CENTRO, EUSÉBIO PARA ABRIGAR A SEDE DAS PROMOTORIAS DE JUSTIÇA CONFORME CONTRATO 045/2021 REFERENTE                       JANEIRO A MARÇO/2022" xr:uid="{B754AC07-2BF5-4EA6-979F-054E5C696122}"/>
    <hyperlink ref="E45" r:id="rId83" display="ALUGUEL DO IMÓVEL SEDE DAS PROMOTORIAS DE BARBALHA, CONFORME CONTRATO Nº 04/2013/CPL/PGJ, REF. JAN,                        FEV E MAR/2022 - POR ESTIMATIVA            " xr:uid="{7FA34D41-A820-4CD3-B90D-DA0F5B74DC33}"/>
    <hyperlink ref="E46" r:id="rId84" display="ALUGUEL DO IMÓVEL SEDE DAS PROMOTORIAS DE JUSTIÇA DE SOBRAL, CONFORME CONTRATO Nº 02/2017, REF. JAN,                       FEV E MAR/2022 - POR ESTIMATIVA.           " xr:uid="{E9A3B18A-A77B-487E-8C8F-9F60D923C0D8}"/>
    <hyperlink ref="E47" r:id="rId85" display="ALUGUEL DO IMÓVEL SEDE DAS PROMOTORIAS DE BATURITÉ, CONFORME CONTRATO Nº 04/2020, REF. JAN, FEV E                       MAR/2022 - POR ESTIMATIVA           " xr:uid="{69623B6A-CAC4-44B8-A64D-35EC7BC5ECAC}"/>
    <hyperlink ref="E48" r:id="rId86" display="ALUGUEL DO IMÓVEL SEDE DO NÚCLEO DE MEDIAÇÃO COMUNITÁRIA DE MARACANAÚ, CONFORME CONTRATO Nº                       20/2017, REF. JAN, FEV E MAR/2022 - POR ESTIMATIVA.           " xr:uid="{80B542F1-5E24-4171-AA61-B3801529B647}"/>
    <hyperlink ref="E49" r:id="rId87" display="ALUGUEL DE DUAS SALAS COMERCIAIS ONDE FUNCIONAM AS PROMOTORIAS DE JUSTIÇA DE JUAZEIRO DO NORTE,                      CONFORME CONTRATO Nº 12/2017/CPL/PGJ, REF. JAN, FEV E MAR/2022 - POR ESTIMATIVA.            " xr:uid="{24AB70E2-56AD-4F7F-9953-345339C8865B}"/>
    <hyperlink ref="E50" r:id="rId88" display="CONDOMÍNIO DE DUAS SALAS COMERCIAIS ONDE FUNCIONAM AS PROMOTORIAS DE JUSTIÇA DE JUAZEIRO DO NORTE,                      CONFORME CONTRATO Nº 12/2017/CPL/PGJ, REF. JAN, FEV E MAR/2022 - POR ESTIMATIVA.           " xr:uid="{8AA78AA4-A0AD-4D57-8CAB-44C157342AC9}"/>
    <hyperlink ref="E52" r:id="rId89"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990CBCF6-A9A3-4CD2-BA11-310A153B2BC5}"/>
    <hyperlink ref="E53" r:id="rId90"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AF7D5BED-E9C1-42AA-90BB-783CAD6D042A}"/>
    <hyperlink ref="E54" r:id="rId91"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EFAF20F4-6A30-46A5-9FA1-0A6EFE4BAD17}"/>
    <hyperlink ref="E55" r:id="rId92"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DAA4DA79-065D-4A09-A56C-FB116DC7FA3B}"/>
    <hyperlink ref="E56" r:id="rId93"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4044CF5E-73C6-45D7-A528-3624BDC07F0C}"/>
    <hyperlink ref="E57" r:id="rId94"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06C7C9E2-6509-46DB-9F33-41C78139558B}"/>
    <hyperlink ref="E58" r:id="rId95"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4C8A6563-F5BA-424C-81F4-B50959492279}"/>
    <hyperlink ref="E59" r:id="rId96"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83C541CF-28CD-4BEA-B291-DE43676C169A}"/>
    <hyperlink ref="E60" r:id="rId97" display="LOCAÇÃO DO IMÓVEL LOCALIZADO NA RUA NELSON STUDART, N°199, LUCIANO CAVALCANTE, FORTALEZA/CE, CUJA                      FINALIDADE É ABRIGAR A SEDE DAS PROMOTORIAS DE JUSTIÇA DA FAZENDA PÚBLICA, NUDETOR E GDESC, CONFORME                      CONTRATO N°028/2015 REFERENTE JANEIRO A MARÇO/2022" xr:uid="{E102355C-AF2E-4C76-BC87-0FA27E0B2C24}"/>
    <hyperlink ref="E61" r:id="rId98" display="LOCAÇÃO DO IMÓVEL LOCALIZADO NA RUA NELSON STUDART, N°199, LUCIANO CAVALCANTE, FORTALEZA/CE, CUJA                  FINALIDADE É ABRIGAR A SEDE DAS PROMOTORIAS DE JUSTIÇA DA FAZENDA PÚBLICA, NUDETOR E GDESC, CONFORME                  CONTRATO N°028/2015 REFERENTE JANEIRO A MARÇO/2022" xr:uid="{F68C2DAF-ACDC-46C5-BC06-493D27D53305}"/>
    <hyperlink ref="E62" r:id="rId99" display="LOCAÇÃO DO IMÓVEL LOCALIZADO NA RUA MAJOR FACUNDO, N°2240, FÁTIMA, FORTALEZA/CE, CUJA FINALIDADE É                        ABRIGAR O ARQUIVO DE DOCUMENTOS DO MP/CE, CONFORME CONTRATO N°001/2003 REFERENTE JANEIRO A                        MARÇO/2022" xr:uid="{73D1A573-42C9-43C9-91D7-3F81212FEE3C}"/>
    <hyperlink ref="E63" r:id="rId100" display="ALUGUEL DO IMÓVEL SEDE DAS PROMOTORIAS DE JUSTIÇA DE MARANGUAPE, CONFORME CONTRATO Nº 26/2017, REF.                       JAN, FEV E MAR/2022 - POR ESTIMATIVA           " xr:uid="{4D24468C-9649-449C-BAA2-DA9CE3EF1EE0}"/>
    <hyperlink ref="E64" r:id="rId101" display="ALUGUEL DO IMÓVEL SEDE DAS PROMOTORIAS DE JUSTIÇA DE GRANJA, CONFORME CONTRATO Nº 74/2019,                       REFERENTE: JAN, FEV E MAR/2022 - POR ESTIMATIVA           " xr:uid="{3E639049-902E-4120-AF11-0E6866D3AE80}"/>
    <hyperlink ref="E65" r:id="rId102" display="TAXAS CONDOMINIAIS DO IMÓVEL SEDE DA 8ª PROMOTORIA DE JUSTIÇA DE JUAZEIRO DO NORTE, CONFORME                       CONTRATO Nº 63/2019, REF. JAN, FEV E MAR/2022 - POR ESTIMATIVA.           " xr:uid="{A05EEE2F-0147-481D-9BF5-D696D7B4E11E}"/>
    <hyperlink ref="E66" r:id="rId103" display="ALUGUEL DO IMÓVEL SEDE DAS PROMOTORIAS DE JUSTIÇA DE ACARAÚ, CONFORME CONTRATO Nº 61/2019, REF. JAN,                       FEV E MAR/2022 - POR ESTIMATIVA.           " xr:uid="{0FF5951F-7D3E-49A7-8E30-5EA87ABE72D3}"/>
    <hyperlink ref="E67" r:id="rId104" display="ALUGUEL DO IMÓVEL SEDE DAS PROMOTORIAS DE CASCAVEL, CONFORME CONTRATO Nº 39/2013/CPL/PGJ, REFERENTE                       JAN, FEV E MAR/2022 - POR ESTIMATIVA           " xr:uid="{53DAB16D-C510-47A4-8708-8953447E7C02}"/>
    <hyperlink ref="E68" r:id="rId105" display="TAXAS CONDOMINIAIS DO IMÓVEL SEDE DAS PROMOTORIAS DE JUSTIÇA DO EUSÉBIO, CONFORME CONTRATO Nº                       27/2021, REFERENTE JAN, FEV E MAR/2022 - POR ESTIMATIVA.           " xr:uid="{2BC5FC01-0A6C-4324-BDA0-524B22A3358B}"/>
    <hyperlink ref="E69" r:id="rId106"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A6C00860-F18D-4AD0-8139-AAE2C6C988DF}"/>
    <hyperlink ref="E70" r:id="rId107" display="LOCAÇÃO DE IMÓVEL PARA ABRIGAR A SEDE DAS PROMOTORIAS DE JUSTIÇA EM CAUCAIA/CE CONFORME CONTRATO                       048/2019 REFERENTE JANEIRO A MARÇO/2022           " xr:uid="{4331CFAE-98A2-4AF8-93C5-4BA72C5A574B}"/>
    <hyperlink ref="E71" r:id="rId108" display="LOCAÇÃO DE IMÓVEL EM MOMBAÇA/CE CONFORME CONTRATO 84/2019 REFERENTE AOS MESES DE JANEIRO A                         MARÇO/2022           " xr:uid="{7EB94D54-FB1A-42CB-B802-7E757768932A}"/>
    <hyperlink ref="E72" r:id="rId109" display="ALUGUEL DO IMÓVEL SEDE DAS PROMOTORIAS DE RUSSAS, CONFORME CONTRATO Nº 35/2021, REFERENTE JAN, FEV                         E MAR/2022.           " xr:uid="{7C985F93-8D73-4F41-B1DC-F41204580006}"/>
    <hyperlink ref="E74" r:id="rId110" display="SERVIÇOS DOS CORREIOS POR MEIO DOS CANAIS DE ATENDIMENTO DISPONIBILIZADOS, CONFORME CONTRATO                        023/2020, REFERENTE AOS MESES JAN, FEV E MAR/2022.           " xr:uid="{C7D2E769-52DA-4AE4-BF0C-219B40FB2E9A}"/>
    <hyperlink ref="E79" r:id="rId111" display="ALUGUEL DO IMÓVEL SEDE DA 8ª PROMOTORIA DE JUSTIÇA DE JUAZEIRO DO NORTE, CONFORME CONTRATO Nº                       63/2019, REFERENTE JAN, FEV E MAR/2022.           " xr:uid="{E45B5C37-ABDC-45BB-BA9A-6061F21A5D5B}"/>
    <hyperlink ref="E80" r:id="rId112" display="LOCAÇÃO DO IMÓVEL EM PARAIBAPA-CE CONFORME CONTRATO 085/2019 REFERENTE OS MESES DE JANEIRO A                          MARÇO/2022           " xr:uid="{01EBD91F-5CC6-4655-8A73-E27DBE55D95E}"/>
    <hyperlink ref="E87" r:id="rId113" display="ALUGUEL DO IMÓVEL SEDE DAS PROMOTORIAS DE JUSTIÇA DO EUSÉBIO, CONFORME CONTRATO Nº 27/2021,                        REFERENTE AOS MESES DE JAN, FEV E MAR/2022.           " xr:uid="{8647B5C5-A8E7-4A2A-9EE6-460FFD260425}"/>
    <hyperlink ref="E88" r:id="rId114" display="ALUGUEL DO IMÓVEL SEDE DAS PROMOTORIAS DE JUSTIÇA DE SÃO BENEDITO, CONFORME CONTRATO Nº 34/2021,                       REFERENTE JAN, FEV E MAR/2022.           " xr:uid="{EFD4921A-C0C8-4CA5-9BD3-20CC1EFF70BA}"/>
    <hyperlink ref="E89" r:id="rId115" display="ALUGUEL DO IMÓVEL SEDE DAS PROMOTORIAS DE JAGUARIBE, CONFORME CONTRATO Nº 24/2019, REF. JAN, FEV E                           MAR/2022.           " xr:uid="{FC53ADF8-EFD2-4E81-827F-71EF5CC86F78}"/>
    <hyperlink ref="E90" r:id="rId116" display="LOCAÇÃO DO IMÓVEL SITUADO NA RUA LOURENÇO FEITOSA, N°90, JOSÉ BONIFÁCIO, FORTALEZA/CE, CUJA FINALIDADE                        É ABRIGAR A SEDE DAS PROMOTORIAS DE JUSTIÇA CÍVEIS DESTA COMARCA, CONFORME CONTRATO 006/2017,                        REFERENTE AOS MESES DE JANEIRO A MARÇO/2022" xr:uid="{D9083647-7172-4750-BCB7-FB8ABA1CC3C5}"/>
    <hyperlink ref="E91" r:id="rId117" display="FORNECIMENTO DE SERVIÇOS DE MANUTENÇÕES PREVENTIVAS E CORRETIVAS DA PLATAFORMA ELEVATÓRIA DO                       PRÉDIO DE INVESTIGAÇÕES, CONFORME CONTRATO 053/2019.           " xr:uid="{9684419C-2B19-4555-A1C3-EC1CCFB2918C}"/>
    <hyperlink ref="E92" r:id="rId118"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96975673-3171-4E86-8F44-A024A65B10EA}"/>
    <hyperlink ref="E93" r:id="rId119" display="LOCAÇÃO DO IMÓVEL SEDE DAS PROMOTORIAS DE JUSTIÇA DE JUAZEIRO DO NORTE/CE, CONFORME CONTRATO N°                       001/2015, APOSTILAMENTO 006/2017 E 5° ADITIVO, REFERENTE JANEIRO A MARÇO/2022.           " xr:uid="{878928C8-8960-4B30-833D-D99D1AC0D3F0}"/>
    <hyperlink ref="E94" r:id="rId120" display="REEMBOLSO DO IPTU/2022, REFERENTE AO IMÓVEL ONDE FUNCIONA A SEDE DAS PROMOTORIAS DE JUSTIÇA DA                      COMARCA DE GRANJA/CE, IMÓVEL DE PROPRIEDADE DO SR ARY FONTENELE BATISTA, CONFORME CONTRATO 074/2019.           " xr:uid="{2B378225-B9EA-4237-8D22-D7E820502E03}"/>
    <hyperlink ref="E81" r:id="rId121" xr:uid="{C1D63AA1-618C-49E8-812E-FFC3F9D9431F}"/>
    <hyperlink ref="E3" r:id="rId122" xr:uid="{8835D427-572C-452D-A5E1-E6EFF8F622DC}"/>
    <hyperlink ref="E4" r:id="rId123" xr:uid="{7802AB39-76FE-46A3-8F17-3CF093F137B1}"/>
    <hyperlink ref="E17" r:id="rId124" xr:uid="{3970412D-2599-4D9C-B005-C98B98A12C4C}"/>
    <hyperlink ref="E18" r:id="rId125" xr:uid="{B70061AF-E5A4-42F6-9FF5-5FED17FF6DD1}"/>
    <hyperlink ref="E19" r:id="rId126" xr:uid="{6FF5D368-BFC6-4A05-B4D6-AA95C580F48C}"/>
    <hyperlink ref="E20" r:id="rId127" xr:uid="{1FDF8AE6-7C41-4C04-9047-9EC072E9E268}"/>
    <hyperlink ref="E21" r:id="rId128" xr:uid="{20E3F2A0-8B9C-42EC-B5BC-B7D284A32BF6}"/>
    <hyperlink ref="E22" r:id="rId129" xr:uid="{E913128A-9E70-4D6E-ADE7-76E0683338F7}"/>
    <hyperlink ref="E23" r:id="rId130" xr:uid="{54FA4818-114E-4684-9CB6-587F2DEB976E}"/>
    <hyperlink ref="E83" r:id="rId131" display="SERVIÇO DE REGISTRO E EMISSÃO DO DIGITAL OBJECT IDENTIFER (DOI), GERADO TRIMESTRALMENTE PELA ASSOCIAÇÃO                      BRASILEIRA DE EDITORES CIENTÍFICOS (ABEC BRASIL) E PELA AGÊNCIA DE REGISTRO DE NÚMEROS DOI CROSSREF,                      CONFORME CONSTA NO CONTRATO Nº 036/2021." xr:uid="{E431E2B2-865E-4897-B75B-B016D94DA9EA}"/>
    <hyperlink ref="T121" r:id="rId132" display="http://www8.mpce.mp.br/inexigibilidade/092022000085394.pdf" xr:uid="{022BFE11-D66A-496C-BA91-408CEB1C37DB}"/>
    <hyperlink ref="T126" r:id="rId133" xr:uid="{927F55C4-E6B4-4369-AEFB-2E445E130EED}"/>
    <hyperlink ref="E168" r:id="rId134" xr:uid="{BAD5B1A7-3BEE-4303-94A9-731B193611BC}"/>
    <hyperlink ref="E169" r:id="rId135" display="ALUGUEL DO IMÓVEL SEDE DAS PROMOTORIAS DE JUSTIÇA DE MARANGUAPE, CONFORME CONTRATO Nº 26/2017, REF. ABRIL, MAIO E JUNHO/2022 - POR ESTIMATIVA           " xr:uid="{0CAA3C2C-003B-4727-92BC-E0C4E92664E6}"/>
    <hyperlink ref="E170" r:id="rId136" display="ALUGUEL DO IMÓVEL SEDE DAS PROMOTORIAS DE JUSTIÇA DE SÃO BENEDITO, CONFORME CONTRATO Nº 34/2021, REFERENTE ABRIL, MAIO E JUNHO/2022.           " xr:uid="{F32431FA-8FC6-4097-A5A7-5603333B667A}"/>
    <hyperlink ref="E171" r:id="rId137" display="ALUGUEL DO IMÓVEL SEDE DAS PROMOTORIAS DE RUSSAS (PISO SUPERIOR), CONFORME CONTRATO Nº 35/2021, REFERENTE ABRIL, MAIO E JUNHO/2022.           " xr:uid="{F17C87B2-FC87-4081-8384-7E1EA9D0DC7F}"/>
    <hyperlink ref="E172" r:id="rId138" display="LOCAÇÃO DE IMÓVEL PARA ABRIGAR A SEDE DAS PROMOTORIAS DE JUSTIÇA EM BREJO SANTO/CE CONFORME CONTRATO 026/2021 REFERENTE ABRIL A JUNHO/2022           " xr:uid="{01776182-60C5-42C5-8D5C-56C692711AE2}"/>
    <hyperlink ref="E173" r:id="rId139" display="LOCAÇÃO DE IMÓVEL PARA ABRIGAR A SEDE DAS PROMOTORIAS DE JUSTIÇA EM ALTO SANTO/CE CONFORME CONTRATO 025/2021 REFERENTE ABRIL A JUNHO/2022           " xr:uid="{E777EA03-6E40-47BE-AF80-C7177E04C82F}"/>
    <hyperlink ref="E174" r:id="rId140" display="ALUGUEL DO IMÓVEL SEDE DAS PROMOTORIAS DE JUSTIÇA DE PARAIBAPA, CONFORME CONTRATO Nº 85/2019, REFERENTE OS MESES DE ABR, MAI E JUN/2022.           " xr:uid="{6FAC06C3-75E5-428A-B15F-1EF0F1D22829}"/>
    <hyperlink ref="E175" r:id="rId141" xr:uid="{B66DA252-AAD6-46B6-AD7A-5C518B14AC0A}"/>
    <hyperlink ref="E176" r:id="rId142" xr:uid="{E6CA1A14-84BE-4658-8C5C-B6581FF41F3B}"/>
    <hyperlink ref="E177" r:id="rId143" xr:uid="{9F2FAE7F-24B6-4916-B776-FED3890C60DE}"/>
    <hyperlink ref="T203" r:id="rId144" xr:uid="{28213011-C9D1-40FA-99BE-5B28B09FB302}"/>
    <hyperlink ref="T204" r:id="rId145" xr:uid="{5E0A6563-92E8-4DB7-AD8F-C7D548409C40}"/>
    <hyperlink ref="T205" r:id="rId146" xr:uid="{4D7988FF-351C-42CE-87F5-643D4E34ABA7}"/>
    <hyperlink ref="E264" r:id="rId147" display="Contratação de cobertura securitária (seguro contra incêndio e danos elétricos) para assegurar o prédio onde estão situadas asPromotorias Criminais da Comarca de Fortaleza por mais 12 meses, a contar de 15/07/2022, conforme 3º Aditivo ao Contrato nº 45/2019." xr:uid="{2ECE0E30-1A06-439A-8A26-28DE26AA8577}"/>
    <hyperlink ref="E268" r:id="rId148" xr:uid="{32B125A2-38C2-45CE-B8EB-A299C3A353C0}"/>
    <hyperlink ref="E278" r:id="rId149" xr:uid="{EE9A5CAA-0720-4E5C-97B5-0138EA444A3A}"/>
    <hyperlink ref="E279" r:id="rId150" xr:uid="{FCBE0C97-8550-4E75-BE71-0764EBCAFCF6}"/>
    <hyperlink ref="E280" r:id="rId151" xr:uid="{8F1F57AC-FEC8-4980-A59E-AA5C5491BD54}"/>
    <hyperlink ref="E281" r:id="rId152" xr:uid="{B724F0F8-B2D9-41DC-A6E0-5E05ACCABD89}"/>
    <hyperlink ref="E282" r:id="rId153" display="Locação do imóvel localizado na Rua Monteiro Lobato, 96 Bairro de Fátima, Fortaleza/CE, cuja finalidade é abrigar as 6ª e 7ª Promotoriasde Justiça da Infância e Juventude de Fortaleza (atuais 77ª e 78ª Promotorias de Justiça desta comarca), conforme contr" xr:uid="{117729EC-9F45-4310-B781-5C08B1462254}"/>
    <hyperlink ref="E283" r:id="rId154" display="Taxas condominiais referente às salas n° 203, 204, 206, 208 e 210 do edifício Centro Empresarial Fórum Side, localizado na Rua CarlosRibeiro Pamplona, 100 Edson Queiroz, Fortaleza-CE, cuja finalidade é abrigar as Promotorias de Justiça da Infância e Juven" xr:uid="{01DF3793-34FE-44C0-AD8D-0C82B1AD562D}"/>
    <hyperlink ref="E284" r:id="rId155" display="Retroativo do reajuste do aluguel referente ao imóvel localizado na Rua Nelson Studart,199 - Luciano Cavalcante, Fortaleza/CE, cujafinalidade é abrigar a sede das Promotorias de Justiça da Fazenda Pública, NUDETOR e GDESC, conforme contrato n° 028/2015, r" xr:uid="{5CAD0B4D-7F13-47CE-ADC9-3AA4C61D5026}"/>
    <hyperlink ref="E286" r:id="rId156" display="Vale-transporte em favor da servidora Lorena Saraiva Silva, lotada na 5ª Promotoria de Justiça da comarca de Caucaia, conforme Contratonº 007/2019, referente OUT, NOV e DEZ/2022." xr:uid="{EA70EBF5-9180-4715-93F4-FE6029AAFDE8}"/>
    <hyperlink ref="E287" r:id="rId157" display="Aquisição de vale-transporte eletrônico, por estimativa, conforme Contrato nº 007/2019/CPL/PGJ, ref. OUT, NOV e DEZ/2022." xr:uid="{FB570537-CFD1-4EF5-8CB2-E634E9F4B50B}"/>
    <hyperlink ref="E288" r:id="rId158" display="Taxas condominiais do imóvel sede das PmJ de Eusébio-CE (salas 409, 411 e 412 do Edifício Office &amp; Medical Center e respectivas vagas degaragem), conf. Contrato de Locação nº 027/2021/PGJ, ref. OUT, NOV e DEZ/2022, por estimativa." xr:uid="{DB8E1B10-C0AD-452E-A073-0DC2F7BF0AE4}"/>
    <hyperlink ref="E332" r:id="rId159" xr:uid="{F998CEA1-EE73-4438-81AD-3E4309586396}"/>
    <hyperlink ref="E333" r:id="rId160" display="RECONHECIMENTO DE DÍVIDA REFERENTE AO AJUSTE DO VALOR PAGO SEM COBERTURA CONTRATUAL NO PERÍODO DE JANEIRO A MARÇO/2022, DO CONTRATO Nº 26/2020, DE PRESTAÇÃO DE SERVIÇOS EDUCACIONAIS FIRMADOS ENTRE A FUNDAÇÃO EDSON QUEIROZ E O MINISTÉRIO PÚBLICO DO ESTADO DO CEARÁ POR INTERMÉDIO DA PROCURADORIA GERAL DE JUSTIÇA, QUE TRATA DA REALIZAÇÃO DE CURSO DE ESPECIALIZAÇÃO EM COMBATE A CORRUPÇÃO." xr:uid="{7640E1A3-C8B7-4C84-84BE-29C8B19E8968}"/>
    <hyperlink ref="E334" r:id="rId161" display="Prestação de serviços educacionais, mediante curso de Especialização em Combate à Corrupção, para 22 alunos, conf. Contrato nº 026/2020, ref. parcelas de NOV e DEZ/2022, por estimativa." xr:uid="{B32719A0-A4A4-4E9E-9FD9-DE02F99DAB91}"/>
    <hyperlink ref="E335" r:id="rId162" display="SERVIÇOS TÉCNICOS DE CURADORIA, MONTAGEM E DESMONTAGEM DA EXPOSIÇÃO FOTOGRÁFICA ITINERANTE &quot;MEMÓRIAS DE PERMANÊNCIA&quot;, CONTRATO 035/2022/PGJ (PGA 09.2022.00028943-0, DOE 1374, 30.09.2022, PP. 142/143), A SER REALIZADA EM QUIXERAMOBIM E ARACATI, CONF. SOLICITAÇÃO DO CAOCIDADANIA, REF. NOV E DEZ/2022, POR ESTIMATIVA." xr:uid="{7CEA8290-3ABE-4240-9E08-C6062D2859FC}"/>
    <hyperlink ref="E337" r:id="rId163" xr:uid="{220B7C6F-9621-41A8-91E2-6127BD625EDF}"/>
    <hyperlink ref="E338" r:id="rId164" display="Aquisição de vale-transporte urbano e metropolitano, conf. Contrato nº 07/2019/CPL/PGJ, em favor do servidor WILLIA SOARES LOPES, ref. NOV e DEZ/2022, por estimativa." xr:uid="{C856E2E8-361D-4315-B0B5-4B9B222ECCBC}"/>
    <hyperlink ref="E339" r:id="rId165" xr:uid="{90DD18DD-A23A-429F-908A-8F1D2D8727A5}"/>
    <hyperlink ref="E340" r:id="rId166" xr:uid="{F85CEA91-001D-46B9-A214-47109481C0B8}"/>
    <hyperlink ref="E341" r:id="rId167" display="PALESTRA DE ABERTURA NO EVENTO SEMANA DO MINISTÉRIO PÚBLICO 2022, A SER MINISTRADA PELO SR. SAMER AGI, PARA MEMBROS, SERVIDORES E ESTAGIÁRIOS DO MP E CONVIDADOS, ÀS 10:30 HORAS DO DIA 13/12/2022, COM DURAÇÃO DE UMA HORA, NO AUDITÓRIO DA PROCURADORIA GERAL DE JUSTIÇA DO ESTADO DO CEARÁ. CONF. RATIFICAÇÃO DE INEXIGIBILIDADE PUBLICADA NO DOE Nº 1399, DE 08/11/2022, POR. 02, POR ESTIMATIVA." xr:uid="{01A3F011-7798-4048-B9B6-CDC7060863A1}"/>
    <hyperlink ref="E342" r:id="rId168" display="AQUISIÇÃO DE PRANCHETAS DE MADEIRA PARA CADEIRAS ESCOLARES DA ESCOLA SUPERIOR DO MINISTÉRIO PÚBLICO-ESMP, CONF. DISPENSA ELETRÔNICA 014/2022 (PGA Nº 09.2022.00019131-6/SAJ-MPCE, DOE Nº 1400, 09/11/2022 PP. 03/04) E ORDEM DE COMPRA 070/2022, POR ESTIMATIVA." xr:uid="{B5B6D5C7-7D13-47E5-9A6F-F2F1724456CE}"/>
    <hyperlink ref="E343" r:id="rId169" display="CONTRATAÇÃO DA INSTITUIÇÃO &quot;ESCOLA DE GENTE  COMUNICAÇÃO EM INCLUSÃO&quot;, PARA, POR MEIO DA SRA. CLÁUDIA WERNECK, MINISTRAR PALESTRA ABORDANDO AS POLÍTICAS INCLUSIVAS COM O TEMA &quot;ACESSIBILIDADE CULTURAL: DERRUBANDO BARREIRAS E CRIANDO OPORTUNIDADES&quot;, A SER REALIZADA NO DIA 01/12/2022, DAS 9H00 ÀS 10H30, CONF. RELATÓRIO TÉCNICO, PROJETO BÁSICO, PARECERES E ORDEM DE SERVIÇO CONSTANTES DO PGA 09.2022.00038420-9/SAJ-MPCE, BEM COMO RATIFICAÇÃO DE INEXIGIBILIDADE PUB. NO DOE Nº 1408, DE 22/11/2022 P. 5, POR ESTIMATIVA." xr:uid="{CB71D814-DECF-40F4-B5CC-767ED3F0FBBD}"/>
    <hyperlink ref="E336" display="FORNECIMENTO DE ÁGUA PARA A PROMOTORIA DE JUSTIÇA DO CRATO, REFERENTE OUT, NOV E DEZ/2022 - POR ESTIMATIVA." xr:uid="{CDFA5882-5682-4F59-A5A2-559528E4C4DE}"/>
    <hyperlink ref="E311" r:id="rId170" display="Serviço de manutenção preventiva e corretiva do elevador do prédio das Promotorias Criminais, conforme Contrato nº 035/2018, ref. OUT,NOV e DEZ/2022, por estimativa." xr:uid="{D84EA88F-BD5C-4CDE-A688-C13A1E12BD09}"/>
    <hyperlink ref="E312" r:id="rId171" display="Fornecimento de produtos e de diversos serviços dos Correios, por meio dos canais de atendimento disponibilizados, conforme Contrato nº023/2020, ref. OUT, NOV e DEZ/2022, por estimativa." xr:uid="{52E10F7D-5417-42BE-B20F-9BED1D0EA245}"/>
    <hyperlink ref="E315" r:id="rId172" display="Serviços de manutenção do elevador do prédio das Promotorias de Investigações, conforme Contrato 053/2019 (CRIZANTO &gt;&gt;ELEVARTECH ELEVADORES), ref. OUT, NOV e DEZ/2022, por estimativa." xr:uid="{1A6C997E-ACEF-409D-B934-2263F9FE1928}"/>
    <hyperlink ref="E324" r:id="rId173" display="Prestação de serviços técnicos especializados de elaboração de projeto expográfico voltado à construção do Memorial do MPCE, incluindo oacompanhamento da sua execução, bem como a formação dos educadores que trabalharão com o Memorial, além de assessoria paraelaboração do site respectivo, conf. Contrato 027/2022/PGJ, por estimativa." xr:uid="{92E6183A-D8A7-4E6B-9C90-8075FBAF652F}"/>
    <hyperlink ref="E325" r:id="rId174" display="Aquisição de vale-transporte urbano e metropolitano, conf. Contrato nº 07/2019/CPL/PGJ, em favor do servidor FRANCISCO ÍCARO LOPESDA SILVA, ref. OUT, NOV e DEZ/2022, por estimativa." xr:uid="{ACC993AF-E828-4605-A3BC-2100DDA7D4A5}"/>
    <hyperlink ref="E326" r:id="rId175" display="Aquisição de vale-transporte urbano e metropolitano, conf. Contrato nº 07/2019/CPL/PGJ, em favor da servidora JULIANA RIBEIRO LINS, ref.OUT, NOV e DEZ/2022, por estimativa." xr:uid="{9424133A-71D1-49BB-A83B-98C696ED9CD7}"/>
  </hyperlinks>
  <pageMargins left="0.511811024" right="0.511811024" top="0.78740157499999996" bottom="0.78740157499999996" header="0.31496062000000002" footer="0.31496062000000002"/>
  <drawing r:id="rId17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FD3A-0806-4232-B8B5-251FA4A30E68}">
  <dimension ref="A1:AE384"/>
  <sheetViews>
    <sheetView tabSelected="1" topLeftCell="A143" workbookViewId="0">
      <selection activeCell="C151" sqref="C151"/>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customWidth="1"/>
    <col min="14" max="14" width="21.85546875" customWidth="1"/>
    <col min="15" max="15" width="2.28515625" customWidth="1"/>
    <col min="18" max="18" width="38.7109375" hidden="1" customWidth="1"/>
    <col min="19" max="19" width="0" hidden="1" customWidth="1"/>
    <col min="20" max="20" width="26.42578125" hidden="1" customWidth="1"/>
    <col min="21" max="21" width="27" hidden="1" customWidth="1"/>
    <col min="22" max="31" width="0"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HYPERLINK("http://www8.mpce.mp.br/Inexigibilidade/092021000305631.pdf","09.2021.00030563-1")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HYPERLINK("http://www8.mpce.mp.br/Inexigibilidade/092022000085394.pdf","09.2022.00008539-4")</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6">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7">(HYPERLINK(T126,U126))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8">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9">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9"/>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9"/>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0">(HYPERLINK(T134,U134))</f>
        <v>09.2022.00011253-1</v>
      </c>
      <c r="D134" s="24">
        <v>44648</v>
      </c>
      <c r="E134" s="20" t="s">
        <v>573</v>
      </c>
      <c r="F134" s="4" t="s">
        <v>128</v>
      </c>
      <c r="G134" s="7" t="str">
        <f t="shared" si="9"/>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1">HYPERLINK(R134,C134)</f>
        <v>09.2022.00011253-1</v>
      </c>
      <c r="T134" t="s">
        <v>955</v>
      </c>
      <c r="U134" t="s">
        <v>630</v>
      </c>
    </row>
    <row r="135" spans="1:21" ht="38.25" x14ac:dyDescent="0.25">
      <c r="A135" s="3" t="s">
        <v>20</v>
      </c>
      <c r="B135" s="4" t="s">
        <v>21</v>
      </c>
      <c r="C135" s="41" t="str">
        <f t="shared" si="10"/>
        <v>09.2022.00011249-7</v>
      </c>
      <c r="D135" s="24">
        <v>44648</v>
      </c>
      <c r="E135" s="20" t="s">
        <v>574</v>
      </c>
      <c r="F135" s="4" t="s">
        <v>128</v>
      </c>
      <c r="G135" s="7" t="str">
        <f t="shared" si="9"/>
        <v>2022NE00701</v>
      </c>
      <c r="H135" s="22" t="s">
        <v>359</v>
      </c>
      <c r="I135" s="6" t="s">
        <v>78</v>
      </c>
      <c r="J135" s="30">
        <v>7742778000115</v>
      </c>
      <c r="L135" s="14"/>
      <c r="M135" t="s">
        <v>517</v>
      </c>
      <c r="N135" t="str">
        <f t="shared" si="4"/>
        <v>http://www.mpce.mp.br/wp-content/uploads/2022/08/2022NE00701.pdf</v>
      </c>
      <c r="R135" s="44" t="str">
        <f t="shared" ref="R135:R198" si="12">"http://www8.mpce.mp.br/"&amp;PROPER(A135)&amp;"/"&amp;SUBSTITUTE(SUBSTITUTE(C135,".",""),"-","")&amp;".pdf"</f>
        <v>http://www8.mpce.mp.br/Inexigibilidade/092022000112497.pdf</v>
      </c>
      <c r="S135" s="44" t="str">
        <f t="shared" si="11"/>
        <v>09.2022.00011249-7</v>
      </c>
      <c r="T135" t="s">
        <v>956</v>
      </c>
      <c r="U135" t="s">
        <v>631</v>
      </c>
    </row>
    <row r="136" spans="1:21" ht="25.5" x14ac:dyDescent="0.25">
      <c r="A136" s="3" t="s">
        <v>20</v>
      </c>
      <c r="B136" s="4" t="s">
        <v>21</v>
      </c>
      <c r="C136" s="41" t="str">
        <f t="shared" si="10"/>
        <v>09.2022.00011184-3</v>
      </c>
      <c r="D136" s="24">
        <v>44648</v>
      </c>
      <c r="E136" s="20" t="s">
        <v>575</v>
      </c>
      <c r="F136" s="4" t="s">
        <v>128</v>
      </c>
      <c r="G136" s="7" t="str">
        <f t="shared" si="9"/>
        <v>2022NE00702</v>
      </c>
      <c r="H136" s="22" t="s">
        <v>545</v>
      </c>
      <c r="I136" s="6" t="s">
        <v>73</v>
      </c>
      <c r="J136" s="30">
        <v>7676836000150</v>
      </c>
      <c r="L136" s="14"/>
      <c r="M136" t="s">
        <v>518</v>
      </c>
      <c r="N136" t="str">
        <f t="shared" si="4"/>
        <v>http://www.mpce.mp.br/wp-content/uploads/2022/08/2022NE00702.pdf</v>
      </c>
      <c r="R136" s="44" t="str">
        <f t="shared" si="12"/>
        <v>http://www8.mpce.mp.br/Inexigibilidade/092022000111843.pdf</v>
      </c>
      <c r="S136" s="44" t="str">
        <f t="shared" si="11"/>
        <v>09.2022.00011184-3</v>
      </c>
      <c r="T136" t="s">
        <v>957</v>
      </c>
      <c r="U136" t="s">
        <v>632</v>
      </c>
    </row>
    <row r="137" spans="1:21" ht="76.5" x14ac:dyDescent="0.25">
      <c r="A137" s="3" t="s">
        <v>146</v>
      </c>
      <c r="B137" s="4" t="s">
        <v>140</v>
      </c>
      <c r="C137" s="41" t="str">
        <f t="shared" si="10"/>
        <v>09.2022.00003612-6</v>
      </c>
      <c r="D137" s="24">
        <v>44649</v>
      </c>
      <c r="E137" s="20" t="s">
        <v>576</v>
      </c>
      <c r="F137" s="4" t="s">
        <v>634</v>
      </c>
      <c r="G137" s="7" t="str">
        <f t="shared" si="9"/>
        <v>2022NE00704</v>
      </c>
      <c r="H137" s="22" t="s">
        <v>487</v>
      </c>
      <c r="I137" s="6" t="s">
        <v>561</v>
      </c>
      <c r="J137" s="30">
        <v>3938155000161</v>
      </c>
      <c r="L137" s="14"/>
      <c r="M137" t="s">
        <v>519</v>
      </c>
      <c r="N137" t="str">
        <f t="shared" si="4"/>
        <v>http://www.mpce.mp.br/wp-content/uploads/2022/08/2022NE00704.pdf</v>
      </c>
      <c r="R137" s="44" t="str">
        <f t="shared" si="12"/>
        <v>http://www8.mpce.mp.br/Dispensa /092022000036126.pdf</v>
      </c>
      <c r="S137" s="44" t="str">
        <f t="shared" si="11"/>
        <v>09.2022.00003612-6</v>
      </c>
      <c r="T137" t="s">
        <v>958</v>
      </c>
      <c r="U137" t="s">
        <v>633</v>
      </c>
    </row>
    <row r="138" spans="1:21" x14ac:dyDescent="0.25">
      <c r="A138" s="3" t="s">
        <v>146</v>
      </c>
      <c r="B138" s="4" t="s">
        <v>140</v>
      </c>
      <c r="C138" s="41" t="str">
        <f t="shared" si="10"/>
        <v>09.2022.00001995-0</v>
      </c>
      <c r="D138" s="24">
        <v>44649</v>
      </c>
      <c r="E138" s="20" t="s">
        <v>571</v>
      </c>
      <c r="F138" s="4" t="s">
        <v>628</v>
      </c>
      <c r="G138" s="7" t="str">
        <f t="shared" si="9"/>
        <v>2022NE00705</v>
      </c>
      <c r="H138" s="22" t="s">
        <v>544</v>
      </c>
      <c r="I138" s="6" t="s">
        <v>560</v>
      </c>
      <c r="J138" s="30">
        <v>10261012000123</v>
      </c>
      <c r="L138" s="14"/>
      <c r="M138" t="s">
        <v>520</v>
      </c>
      <c r="N138" t="str">
        <f t="shared" si="4"/>
        <v>http://www.mpce.mp.br/wp-content/uploads/2022/08/2022NE00705.pdf</v>
      </c>
      <c r="R138" s="44" t="str">
        <f t="shared" si="12"/>
        <v>http://www8.mpce.mp.br/Dispensa /092022000019950.pdf</v>
      </c>
      <c r="S138" s="44" t="str">
        <f t="shared" si="11"/>
        <v>09.2022.00001995-0</v>
      </c>
      <c r="T138" t="s">
        <v>959</v>
      </c>
      <c r="U138" t="s">
        <v>627</v>
      </c>
    </row>
    <row r="139" spans="1:21" x14ac:dyDescent="0.25">
      <c r="A139" s="3" t="s">
        <v>146</v>
      </c>
      <c r="B139" s="4" t="s">
        <v>140</v>
      </c>
      <c r="C139" s="41" t="str">
        <f t="shared" si="10"/>
        <v>09.2022.00001995-0</v>
      </c>
      <c r="D139" s="24">
        <v>44649</v>
      </c>
      <c r="E139" s="20" t="s">
        <v>571</v>
      </c>
      <c r="F139" s="4" t="s">
        <v>628</v>
      </c>
      <c r="G139" s="7" t="str">
        <f t="shared" si="9"/>
        <v>2022NE00706</v>
      </c>
      <c r="H139" s="22" t="s">
        <v>544</v>
      </c>
      <c r="I139" s="6" t="s">
        <v>560</v>
      </c>
      <c r="J139" s="30">
        <v>10261012000123</v>
      </c>
      <c r="L139" s="14"/>
      <c r="M139" t="s">
        <v>521</v>
      </c>
      <c r="N139" t="str">
        <f t="shared" si="4"/>
        <v>http://www.mpce.mp.br/wp-content/uploads/2022/08/2022NE00706.pdf</v>
      </c>
      <c r="R139" s="44" t="str">
        <f t="shared" si="12"/>
        <v>http://www8.mpce.mp.br/Dispensa /092022000019950.pdf</v>
      </c>
      <c r="S139" s="44" t="str">
        <f t="shared" si="11"/>
        <v>09.2022.00001995-0</v>
      </c>
      <c r="T139" t="s">
        <v>959</v>
      </c>
      <c r="U139" t="s">
        <v>627</v>
      </c>
    </row>
    <row r="140" spans="1:21" ht="51" x14ac:dyDescent="0.25">
      <c r="A140" s="3" t="s">
        <v>146</v>
      </c>
      <c r="B140" s="4" t="s">
        <v>140</v>
      </c>
      <c r="C140" s="41" t="str">
        <f t="shared" si="10"/>
        <v>09.2022.00001669-6</v>
      </c>
      <c r="D140" s="24">
        <v>44649</v>
      </c>
      <c r="E140" s="20" t="s">
        <v>577</v>
      </c>
      <c r="F140" s="4" t="s">
        <v>628</v>
      </c>
      <c r="G140" s="7" t="str">
        <f t="shared" si="9"/>
        <v>2022NE00707</v>
      </c>
      <c r="H140" s="22" t="s">
        <v>547</v>
      </c>
      <c r="I140" s="6" t="s">
        <v>562</v>
      </c>
      <c r="J140" s="30">
        <v>6172409000171</v>
      </c>
      <c r="L140" s="14"/>
      <c r="M140" t="s">
        <v>522</v>
      </c>
      <c r="N140" t="str">
        <f t="shared" si="4"/>
        <v>http://www.mpce.mp.br/wp-content/uploads/2022/08/2022NE00707.pdf</v>
      </c>
      <c r="R140" s="44" t="str">
        <f t="shared" si="12"/>
        <v>http://www8.mpce.mp.br/Dispensa /092022000016696.pdf</v>
      </c>
      <c r="S140" s="44" t="str">
        <f t="shared" si="11"/>
        <v>09.2022.00001669-6</v>
      </c>
      <c r="T140" t="s">
        <v>960</v>
      </c>
      <c r="U140" t="s">
        <v>619</v>
      </c>
    </row>
    <row r="141" spans="1:21" ht="38.25" x14ac:dyDescent="0.25">
      <c r="A141" s="3" t="s">
        <v>20</v>
      </c>
      <c r="B141" s="4" t="s">
        <v>21</v>
      </c>
      <c r="C141" s="41" t="str">
        <f t="shared" si="10"/>
        <v>09.2022.00011178-7</v>
      </c>
      <c r="D141" s="24">
        <v>44649</v>
      </c>
      <c r="E141" s="20" t="s">
        <v>578</v>
      </c>
      <c r="F141" s="4" t="s">
        <v>128</v>
      </c>
      <c r="G141" s="7" t="str">
        <f t="shared" si="9"/>
        <v>2022NE00708</v>
      </c>
      <c r="H141" s="22" t="s">
        <v>548</v>
      </c>
      <c r="I141" s="6" t="s">
        <v>68</v>
      </c>
      <c r="J141" s="30">
        <v>7625932000179</v>
      </c>
      <c r="L141" s="14"/>
      <c r="M141" t="s">
        <v>523</v>
      </c>
      <c r="N141" t="str">
        <f t="shared" si="4"/>
        <v>http://www.mpce.mp.br/wp-content/uploads/2022/08/2022NE00708.pdf</v>
      </c>
      <c r="R141" s="44" t="str">
        <f t="shared" si="12"/>
        <v>http://www8.mpce.mp.br/Inexigibilidade/092022000111787.pdf</v>
      </c>
      <c r="S141" s="44" t="str">
        <f t="shared" si="11"/>
        <v>09.2022.00011178-7</v>
      </c>
      <c r="T141" t="s">
        <v>961</v>
      </c>
      <c r="U141" t="s">
        <v>635</v>
      </c>
    </row>
    <row r="142" spans="1:21" ht="25.5" x14ac:dyDescent="0.25">
      <c r="A142" s="3" t="s">
        <v>20</v>
      </c>
      <c r="B142" s="4" t="s">
        <v>21</v>
      </c>
      <c r="C142" s="41" t="str">
        <f t="shared" si="10"/>
        <v>09.2022.00011156-5</v>
      </c>
      <c r="D142" s="24">
        <v>44649</v>
      </c>
      <c r="E142" s="20" t="s">
        <v>579</v>
      </c>
      <c r="F142" s="4" t="s">
        <v>128</v>
      </c>
      <c r="G142" s="7" t="str">
        <f t="shared" si="9"/>
        <v>2022NE00710</v>
      </c>
      <c r="H142" s="22" t="s">
        <v>549</v>
      </c>
      <c r="I142" s="6" t="s">
        <v>35</v>
      </c>
      <c r="J142" s="30">
        <v>5722202000160</v>
      </c>
      <c r="L142" s="14"/>
      <c r="M142" t="s">
        <v>524</v>
      </c>
      <c r="N142" t="str">
        <f t="shared" si="4"/>
        <v>http://www.mpce.mp.br/wp-content/uploads/2022/08/2022NE00710.pdf</v>
      </c>
      <c r="R142" s="44" t="str">
        <f t="shared" si="12"/>
        <v>http://www8.mpce.mp.br/Inexigibilidade/092022000111565.pdf</v>
      </c>
      <c r="S142" s="44" t="str">
        <f t="shared" si="11"/>
        <v>09.2022.00011156-5</v>
      </c>
      <c r="T142" t="s">
        <v>962</v>
      </c>
      <c r="U142" t="s">
        <v>636</v>
      </c>
    </row>
    <row r="143" spans="1:21" ht="38.25" x14ac:dyDescent="0.25">
      <c r="A143" s="3" t="s">
        <v>20</v>
      </c>
      <c r="B143" s="4" t="s">
        <v>21</v>
      </c>
      <c r="C143" s="41" t="str">
        <f t="shared" si="10"/>
        <v>09.2022.00023888-0</v>
      </c>
      <c r="D143" s="24">
        <v>44649</v>
      </c>
      <c r="E143" s="20" t="s">
        <v>580</v>
      </c>
      <c r="F143" s="4" t="s">
        <v>473</v>
      </c>
      <c r="G143" s="7" t="str">
        <f t="shared" si="9"/>
        <v>2022NE00712</v>
      </c>
      <c r="H143" s="22" t="s">
        <v>550</v>
      </c>
      <c r="I143" s="6" t="s">
        <v>618</v>
      </c>
      <c r="J143" s="30">
        <v>5423963014414</v>
      </c>
      <c r="L143" s="14"/>
      <c r="M143" t="s">
        <v>525</v>
      </c>
      <c r="N143" t="str">
        <f t="shared" si="4"/>
        <v>http://www.mpce.mp.br/wp-content/uploads/2022/08/2022NE00712.pdf</v>
      </c>
      <c r="R143" s="44" t="str">
        <f t="shared" si="12"/>
        <v>http://www8.mpce.mp.br/Inexigibilidade/092022000238880.pdf</v>
      </c>
      <c r="S143" s="44" t="str">
        <f t="shared" si="11"/>
        <v>09.2022.00023888-0</v>
      </c>
      <c r="T143" t="s">
        <v>963</v>
      </c>
      <c r="U143" t="s">
        <v>637</v>
      </c>
    </row>
    <row r="144" spans="1:21" ht="25.5" x14ac:dyDescent="0.25">
      <c r="A144" s="3" t="s">
        <v>20</v>
      </c>
      <c r="B144" s="4" t="s">
        <v>21</v>
      </c>
      <c r="C144" s="41" t="str">
        <f t="shared" si="10"/>
        <v>09.2022.00011144-3</v>
      </c>
      <c r="D144" s="24">
        <v>44649</v>
      </c>
      <c r="E144" s="20" t="s">
        <v>581</v>
      </c>
      <c r="F144" s="4" t="s">
        <v>128</v>
      </c>
      <c r="G144" s="7" t="str">
        <f t="shared" si="9"/>
        <v>2022NE00713</v>
      </c>
      <c r="H144" s="22" t="s">
        <v>545</v>
      </c>
      <c r="I144" s="6" t="s">
        <v>260</v>
      </c>
      <c r="J144" s="30">
        <v>7508138000145</v>
      </c>
      <c r="L144" s="14"/>
      <c r="M144" t="s">
        <v>526</v>
      </c>
      <c r="N144" t="str">
        <f t="shared" si="4"/>
        <v>http://www.mpce.mp.br/wp-content/uploads/2022/08/2022NE00713.pdf</v>
      </c>
      <c r="R144" s="44" t="str">
        <f t="shared" si="12"/>
        <v>http://www8.mpce.mp.br/Inexigibilidade/092022000111443.pdf</v>
      </c>
      <c r="S144" s="44" t="str">
        <f t="shared" si="11"/>
        <v>09.2022.00011144-3</v>
      </c>
      <c r="T144" t="s">
        <v>964</v>
      </c>
      <c r="U144" t="s">
        <v>638</v>
      </c>
    </row>
    <row r="145" spans="1:21" ht="25.5" x14ac:dyDescent="0.25">
      <c r="A145" s="3" t="s">
        <v>20</v>
      </c>
      <c r="B145" s="4" t="s">
        <v>21</v>
      </c>
      <c r="C145" s="41" t="str">
        <f t="shared" si="10"/>
        <v>09.2022.00011140-0</v>
      </c>
      <c r="D145" s="24">
        <v>44649</v>
      </c>
      <c r="E145" s="20" t="s">
        <v>582</v>
      </c>
      <c r="F145" s="4" t="s">
        <v>128</v>
      </c>
      <c r="G145" s="7" t="str">
        <f t="shared" si="9"/>
        <v>2022NE00714</v>
      </c>
      <c r="H145" s="22" t="s">
        <v>359</v>
      </c>
      <c r="I145" s="6" t="s">
        <v>45</v>
      </c>
      <c r="J145" s="30">
        <v>5537196000171</v>
      </c>
      <c r="L145" s="14"/>
      <c r="M145" t="s">
        <v>527</v>
      </c>
      <c r="N145" t="str">
        <f t="shared" si="4"/>
        <v>http://www.mpce.mp.br/wp-content/uploads/2022/08/2022NE00714.pdf</v>
      </c>
      <c r="R145" s="44" t="str">
        <f t="shared" si="12"/>
        <v>http://www8.mpce.mp.br/Inexigibilidade/092022000111400.pdf</v>
      </c>
      <c r="S145" s="44" t="str">
        <f t="shared" si="11"/>
        <v>09.2022.00011140-0</v>
      </c>
      <c r="T145" t="s">
        <v>965</v>
      </c>
      <c r="U145" t="s">
        <v>639</v>
      </c>
    </row>
    <row r="146" spans="1:21" ht="25.5" x14ac:dyDescent="0.25">
      <c r="A146" s="3" t="s">
        <v>20</v>
      </c>
      <c r="B146" s="4" t="s">
        <v>21</v>
      </c>
      <c r="C146" s="41" t="str">
        <f t="shared" si="10"/>
        <v>09.2022.00011134-3</v>
      </c>
      <c r="D146" s="24">
        <v>44649</v>
      </c>
      <c r="E146" s="20" t="s">
        <v>583</v>
      </c>
      <c r="F146" s="4" t="s">
        <v>128</v>
      </c>
      <c r="G146" s="7" t="str">
        <f t="shared" si="9"/>
        <v>2022NE00715</v>
      </c>
      <c r="H146" s="22" t="s">
        <v>549</v>
      </c>
      <c r="I146" s="6" t="s">
        <v>50</v>
      </c>
      <c r="J146" s="30">
        <v>7476369000114</v>
      </c>
      <c r="L146" s="14"/>
      <c r="M146" t="s">
        <v>528</v>
      </c>
      <c r="N146" t="str">
        <f t="shared" si="4"/>
        <v>http://www.mpce.mp.br/wp-content/uploads/2022/08/2022NE00715.pdf</v>
      </c>
      <c r="R146" s="44" t="str">
        <f t="shared" si="12"/>
        <v>http://www8.mpce.mp.br/Inexigibilidade/092022000111343.pdf</v>
      </c>
      <c r="S146" s="44" t="str">
        <f t="shared" si="11"/>
        <v>09.2022.00011134-3</v>
      </c>
      <c r="T146" t="s">
        <v>966</v>
      </c>
      <c r="U146" t="s">
        <v>640</v>
      </c>
    </row>
    <row r="147" spans="1:21" ht="25.5" x14ac:dyDescent="0.25">
      <c r="A147" s="3" t="s">
        <v>20</v>
      </c>
      <c r="B147" s="4" t="s">
        <v>21</v>
      </c>
      <c r="C147" s="41" t="str">
        <f t="shared" si="10"/>
        <v>09.2022.00011132-1</v>
      </c>
      <c r="D147" s="24">
        <v>44649</v>
      </c>
      <c r="E147" s="20" t="s">
        <v>584</v>
      </c>
      <c r="F147" s="4" t="s">
        <v>128</v>
      </c>
      <c r="G147" s="7" t="str">
        <f t="shared" si="9"/>
        <v>2022NE00716</v>
      </c>
      <c r="H147" s="22" t="s">
        <v>545</v>
      </c>
      <c r="I147" s="6" t="s">
        <v>563</v>
      </c>
      <c r="J147" s="30">
        <v>7172885000155</v>
      </c>
      <c r="L147" s="14"/>
      <c r="M147" t="s">
        <v>529</v>
      </c>
      <c r="N147" t="str">
        <f t="shared" si="4"/>
        <v>http://www.mpce.mp.br/wp-content/uploads/2022/08/2022NE00716.pdf</v>
      </c>
      <c r="R147" s="44" t="str">
        <f t="shared" si="12"/>
        <v>http://www8.mpce.mp.br/Inexigibilidade/092022000111321.pdf</v>
      </c>
      <c r="S147" s="44" t="str">
        <f t="shared" si="11"/>
        <v>09.2022.00011132-1</v>
      </c>
      <c r="T147" t="s">
        <v>967</v>
      </c>
      <c r="U147" t="s">
        <v>641</v>
      </c>
    </row>
    <row r="148" spans="1:21" ht="25.5" x14ac:dyDescent="0.25">
      <c r="A148" s="3" t="s">
        <v>20</v>
      </c>
      <c r="B148" s="4" t="s">
        <v>21</v>
      </c>
      <c r="C148" s="41" t="str">
        <f t="shared" si="10"/>
        <v>09.2022.00011130-0</v>
      </c>
      <c r="D148" s="24">
        <v>44649</v>
      </c>
      <c r="E148" s="20" t="s">
        <v>585</v>
      </c>
      <c r="F148" s="4" t="s">
        <v>128</v>
      </c>
      <c r="G148" s="7" t="str">
        <f t="shared" si="9"/>
        <v>2022NE00718</v>
      </c>
      <c r="H148" s="22" t="s">
        <v>551</v>
      </c>
      <c r="I148" s="6" t="s">
        <v>60</v>
      </c>
      <c r="J148" s="30">
        <v>7113566000179</v>
      </c>
      <c r="L148" s="14"/>
      <c r="M148" t="s">
        <v>530</v>
      </c>
      <c r="N148" t="str">
        <f t="shared" si="4"/>
        <v>http://www.mpce.mp.br/wp-content/uploads/2022/08/2022NE00718.pdf</v>
      </c>
      <c r="R148" s="44" t="str">
        <f t="shared" si="12"/>
        <v>http://www8.mpce.mp.br/Inexigibilidade/092022000111300.pdf</v>
      </c>
      <c r="S148" s="44" t="str">
        <f t="shared" si="11"/>
        <v>09.2022.00011130-0</v>
      </c>
      <c r="T148" t="s">
        <v>968</v>
      </c>
      <c r="U148" t="s">
        <v>642</v>
      </c>
    </row>
    <row r="149" spans="1:21" ht="38.25" x14ac:dyDescent="0.25">
      <c r="A149" s="3" t="s">
        <v>20</v>
      </c>
      <c r="B149" s="4" t="s">
        <v>21</v>
      </c>
      <c r="C149" s="41" t="str">
        <f t="shared" si="10"/>
        <v>09.2022.00011122-1</v>
      </c>
      <c r="D149" s="24">
        <v>44650</v>
      </c>
      <c r="E149" s="20" t="s">
        <v>586</v>
      </c>
      <c r="F149" s="4" t="s">
        <v>128</v>
      </c>
      <c r="G149" s="7" t="str">
        <f t="shared" si="9"/>
        <v>2022NE00719</v>
      </c>
      <c r="H149" s="22" t="s">
        <v>549</v>
      </c>
      <c r="I149" s="6" t="s">
        <v>40</v>
      </c>
      <c r="J149" s="30">
        <v>29038683000158</v>
      </c>
      <c r="L149" s="14"/>
      <c r="M149" t="s">
        <v>531</v>
      </c>
      <c r="N149" t="str">
        <f t="shared" si="4"/>
        <v>http://www.mpce.mp.br/wp-content/uploads/2022/08/2022NE00719.pdf</v>
      </c>
      <c r="R149" s="44" t="str">
        <f t="shared" si="12"/>
        <v>http://www8.mpce.mp.br/Inexigibilidade/092022000111221.pdf</v>
      </c>
      <c r="S149" s="44" t="str">
        <f t="shared" si="11"/>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9"/>
        <v>2022NE00727</v>
      </c>
      <c r="H150" s="22" t="s">
        <v>552</v>
      </c>
      <c r="I150" s="6" t="s">
        <v>93</v>
      </c>
      <c r="J150" s="30">
        <v>90347840001190</v>
      </c>
      <c r="L150" s="14"/>
      <c r="M150" t="s">
        <v>532</v>
      </c>
      <c r="N150" t="str">
        <f t="shared" si="4"/>
        <v>http://www.mpce.mp.br/wp-content/uploads/2022/08/2022NE00727.pdf</v>
      </c>
      <c r="R150" s="44" t="str">
        <f t="shared" si="12"/>
        <v>http://www8.mpce.mp.br/Dispensa /4053/20185.pdf</v>
      </c>
      <c r="S150" s="44" t="str">
        <f t="shared" si="11"/>
        <v>4053/2018-5</v>
      </c>
      <c r="T150" t="s">
        <v>970</v>
      </c>
      <c r="U150" t="s">
        <v>645</v>
      </c>
    </row>
    <row r="151" spans="1:21" ht="76.5" x14ac:dyDescent="0.25">
      <c r="A151" s="3" t="s">
        <v>20</v>
      </c>
      <c r="B151" s="11" t="s">
        <v>475</v>
      </c>
      <c r="C151" s="41" t="str">
        <f t="shared" si="10"/>
        <v>09.2021.00034502-3</v>
      </c>
      <c r="D151" s="24">
        <v>44650</v>
      </c>
      <c r="E151" s="20" t="s">
        <v>647</v>
      </c>
      <c r="F151" s="4" t="s">
        <v>463</v>
      </c>
      <c r="G151" s="7" t="str">
        <f t="shared" si="9"/>
        <v>2022NE00728</v>
      </c>
      <c r="H151" s="22" t="s">
        <v>553</v>
      </c>
      <c r="I151" s="6" t="s">
        <v>227</v>
      </c>
      <c r="J151" s="30">
        <v>7373434000186</v>
      </c>
      <c r="L151" s="14"/>
      <c r="M151" t="s">
        <v>533</v>
      </c>
      <c r="N151" t="str">
        <f t="shared" si="4"/>
        <v>http://www.mpce.mp.br/wp-content/uploads/2022/08/2022NE00728.pdf</v>
      </c>
      <c r="R151" s="44" t="str">
        <f t="shared" si="12"/>
        <v>http://www8.mpce.mp.br/Inexigibilidade/092021000345023.pdf</v>
      </c>
      <c r="S151" s="44" t="str">
        <f t="shared" si="11"/>
        <v>09.2021.00034502-3</v>
      </c>
      <c r="T151" t="s">
        <v>971</v>
      </c>
      <c r="U151" t="s">
        <v>646</v>
      </c>
    </row>
    <row r="152" spans="1:21" ht="57" x14ac:dyDescent="0.25">
      <c r="A152" s="3" t="s">
        <v>146</v>
      </c>
      <c r="B152" s="11" t="s">
        <v>140</v>
      </c>
      <c r="C152" s="41" t="str">
        <f t="shared" si="10"/>
        <v>09.2022.00011646-0</v>
      </c>
      <c r="D152" s="24">
        <v>44650</v>
      </c>
      <c r="E152" s="19" t="s">
        <v>648</v>
      </c>
      <c r="F152" s="4" t="s">
        <v>139</v>
      </c>
      <c r="G152" s="7" t="str">
        <f t="shared" si="9"/>
        <v>2022NE00729</v>
      </c>
      <c r="H152" s="22" t="s">
        <v>370</v>
      </c>
      <c r="I152" s="6" t="s">
        <v>264</v>
      </c>
      <c r="J152" s="30">
        <v>20905727000125</v>
      </c>
      <c r="L152" s="14"/>
      <c r="M152" t="s">
        <v>534</v>
      </c>
      <c r="N152" t="str">
        <f t="shared" si="4"/>
        <v>http://www.mpce.mp.br/wp-content/uploads/2022/08/2022NE00729.pdf</v>
      </c>
      <c r="R152" s="44" t="str">
        <f t="shared" si="12"/>
        <v>http://www8.mpce.mp.br/Dispensa /092022000116460.pdf</v>
      </c>
      <c r="S152" s="44" t="str">
        <f t="shared" si="11"/>
        <v>09.2022.00011646-0</v>
      </c>
      <c r="T152" t="s">
        <v>972</v>
      </c>
      <c r="U152" t="s">
        <v>651</v>
      </c>
    </row>
    <row r="153" spans="1:21" ht="89.25" x14ac:dyDescent="0.25">
      <c r="A153" s="3" t="s">
        <v>20</v>
      </c>
      <c r="B153" s="11" t="s">
        <v>475</v>
      </c>
      <c r="C153" s="41" t="str">
        <f t="shared" si="10"/>
        <v>09.2022.00009710-2</v>
      </c>
      <c r="D153" s="24">
        <v>44651</v>
      </c>
      <c r="E153" s="21" t="s">
        <v>649</v>
      </c>
      <c r="F153" s="4" t="s">
        <v>463</v>
      </c>
      <c r="G153" s="7" t="str">
        <f t="shared" si="9"/>
        <v>2022NE00730</v>
      </c>
      <c r="H153" s="22" t="s">
        <v>554</v>
      </c>
      <c r="I153" s="6" t="s">
        <v>265</v>
      </c>
      <c r="J153" s="30">
        <v>63376032000106</v>
      </c>
      <c r="L153" s="14"/>
      <c r="M153" t="s">
        <v>535</v>
      </c>
      <c r="N153" t="str">
        <f t="shared" ref="N153:N216" si="13">"http://www.mpce.mp.br/wp-content/uploads/2022/08/"&amp;M153&amp;".pdf"</f>
        <v>http://www.mpce.mp.br/wp-content/uploads/2022/08/2022NE00730.pdf</v>
      </c>
      <c r="R153" s="44" t="str">
        <f t="shared" si="12"/>
        <v>http://www8.mpce.mp.br/Inexigibilidade/092022000097102.pdf</v>
      </c>
      <c r="S153" s="44" t="str">
        <f t="shared" si="11"/>
        <v>09.2022.00009710-2</v>
      </c>
      <c r="T153" t="s">
        <v>973</v>
      </c>
      <c r="U153" t="s">
        <v>652</v>
      </c>
    </row>
    <row r="154" spans="1:21" ht="38.25" x14ac:dyDescent="0.25">
      <c r="A154" s="3" t="s">
        <v>20</v>
      </c>
      <c r="B154" s="4" t="s">
        <v>21</v>
      </c>
      <c r="C154" s="41" t="str">
        <f t="shared" si="10"/>
        <v>09.2022.00011512-8</v>
      </c>
      <c r="D154" s="24">
        <v>44651</v>
      </c>
      <c r="E154" s="20" t="s">
        <v>650</v>
      </c>
      <c r="F154" s="4" t="s">
        <v>128</v>
      </c>
      <c r="G154" s="7" t="str">
        <f t="shared" si="9"/>
        <v>2022NE00732</v>
      </c>
      <c r="H154" s="22" t="s">
        <v>541</v>
      </c>
      <c r="I154" s="6" t="s">
        <v>254</v>
      </c>
      <c r="J154" s="30">
        <v>7040108000157</v>
      </c>
      <c r="L154" s="14"/>
      <c r="M154" t="s">
        <v>536</v>
      </c>
      <c r="N154" t="str">
        <f t="shared" si="13"/>
        <v>http://www.mpce.mp.br/wp-content/uploads/2022/08/2022NE00732.pdf</v>
      </c>
      <c r="R154" s="44" t="str">
        <f t="shared" si="12"/>
        <v>http://www8.mpce.mp.br/Inexigibilidade/092022000115128.pdf</v>
      </c>
      <c r="S154" s="44" t="str">
        <f t="shared" si="11"/>
        <v>09.2022.00011512-8</v>
      </c>
      <c r="T154" t="s">
        <v>974</v>
      </c>
      <c r="U154" t="s">
        <v>653</v>
      </c>
    </row>
    <row r="155" spans="1:21" ht="51" x14ac:dyDescent="0.25">
      <c r="A155" s="3" t="s">
        <v>20</v>
      </c>
      <c r="B155" s="4" t="s">
        <v>21</v>
      </c>
      <c r="C155" s="41" t="str">
        <f t="shared" si="10"/>
        <v>09.2022.00011447-3</v>
      </c>
      <c r="D155" s="24">
        <v>44651</v>
      </c>
      <c r="E155" s="21" t="s">
        <v>656</v>
      </c>
      <c r="F155" s="4" t="s">
        <v>472</v>
      </c>
      <c r="G155" s="7" t="str">
        <f t="shared" si="9"/>
        <v>2022NE00735</v>
      </c>
      <c r="H155" s="22">
        <v>600</v>
      </c>
      <c r="I155" s="6" t="s">
        <v>257</v>
      </c>
      <c r="J155" s="30">
        <v>27059565000109</v>
      </c>
      <c r="L155" s="14"/>
      <c r="M155" t="s">
        <v>654</v>
      </c>
      <c r="N155" t="str">
        <f t="shared" si="13"/>
        <v>http://www.mpce.mp.br/wp-content/uploads/2022/08/2022NE00735.pdf</v>
      </c>
      <c r="R155" s="44" t="str">
        <f t="shared" si="12"/>
        <v>http://www8.mpce.mp.br/Inexigibilidade/092022000114473.pdf</v>
      </c>
      <c r="S155" s="44" t="str">
        <f t="shared" si="11"/>
        <v>09.2022.00011447-3</v>
      </c>
      <c r="T155" t="s">
        <v>975</v>
      </c>
      <c r="U155" t="s">
        <v>655</v>
      </c>
    </row>
    <row r="156" spans="1:21" ht="76.5" x14ac:dyDescent="0.25">
      <c r="A156" s="33" t="s">
        <v>20</v>
      </c>
      <c r="B156" s="11" t="s">
        <v>475</v>
      </c>
      <c r="C156" s="41" t="str">
        <f t="shared" si="10"/>
        <v>09.2021.00011648-2</v>
      </c>
      <c r="D156" s="24">
        <v>44652</v>
      </c>
      <c r="E156" s="20" t="s">
        <v>759</v>
      </c>
      <c r="F156" s="4" t="s">
        <v>463</v>
      </c>
      <c r="G156" s="7" t="str">
        <f t="shared" si="9"/>
        <v>2022NE00746</v>
      </c>
      <c r="H156" s="22" t="s">
        <v>737</v>
      </c>
      <c r="I156" s="6" t="s">
        <v>705</v>
      </c>
      <c r="J156" s="30">
        <v>9375180000160</v>
      </c>
      <c r="L156" s="14"/>
      <c r="M156" t="s">
        <v>657</v>
      </c>
      <c r="N156" t="str">
        <f t="shared" si="13"/>
        <v>http://www.mpce.mp.br/wp-content/uploads/2022/08/2022NE00746.pdf</v>
      </c>
      <c r="R156" s="44" t="str">
        <f t="shared" si="12"/>
        <v>http://www8.mpce.mp.br/Inexigibilidade/092021000116482.pdf</v>
      </c>
      <c r="S156" s="44" t="str">
        <f t="shared" si="11"/>
        <v>09.2021.00011648-2</v>
      </c>
      <c r="T156" t="s">
        <v>978</v>
      </c>
      <c r="U156" t="s">
        <v>782</v>
      </c>
    </row>
    <row r="157" spans="1:21" ht="38.25" x14ac:dyDescent="0.25">
      <c r="A157" s="33" t="s">
        <v>20</v>
      </c>
      <c r="B157" s="4" t="s">
        <v>21</v>
      </c>
      <c r="C157" s="41" t="str">
        <f t="shared" si="10"/>
        <v>09.2022.00011844-7</v>
      </c>
      <c r="D157" s="24">
        <v>44652</v>
      </c>
      <c r="E157" s="20" t="s">
        <v>702</v>
      </c>
      <c r="F157" s="4" t="s">
        <v>142</v>
      </c>
      <c r="G157" s="7" t="str">
        <f t="shared" si="9"/>
        <v>2022NE00749</v>
      </c>
      <c r="H157" s="22" t="s">
        <v>738</v>
      </c>
      <c r="I157" s="6" t="s">
        <v>98</v>
      </c>
      <c r="J157" s="30">
        <v>76535764000143</v>
      </c>
      <c r="L157" s="14"/>
      <c r="M157" t="s">
        <v>658</v>
      </c>
      <c r="N157" t="str">
        <f t="shared" si="13"/>
        <v>http://www.mpce.mp.br/wp-content/uploads/2022/08/2022NE00749.pdf</v>
      </c>
      <c r="R157" s="44" t="str">
        <f t="shared" si="12"/>
        <v>http://www8.mpce.mp.br/Inexigibilidade/092022000118447.pdf</v>
      </c>
      <c r="S157" s="44" t="str">
        <f t="shared" si="11"/>
        <v>09.2022.00011844-7</v>
      </c>
      <c r="T157" t="s">
        <v>979</v>
      </c>
      <c r="U157" t="s">
        <v>783</v>
      </c>
    </row>
    <row r="158" spans="1:21" ht="38.25" x14ac:dyDescent="0.25">
      <c r="A158" s="33" t="s">
        <v>20</v>
      </c>
      <c r="B158" s="4" t="s">
        <v>21</v>
      </c>
      <c r="C158" s="41" t="str">
        <f t="shared" si="10"/>
        <v>09.2022.00003597-1</v>
      </c>
      <c r="D158" s="24">
        <v>44655</v>
      </c>
      <c r="E158" s="20" t="s">
        <v>760</v>
      </c>
      <c r="F158" s="4" t="s">
        <v>477</v>
      </c>
      <c r="G158" s="7" t="str">
        <f t="shared" si="9"/>
        <v>2022NE00752</v>
      </c>
      <c r="H158" s="22" t="s">
        <v>739</v>
      </c>
      <c r="I158" s="6" t="s">
        <v>706</v>
      </c>
      <c r="J158" s="30">
        <v>5591991000148</v>
      </c>
      <c r="L158" s="14"/>
      <c r="M158" t="s">
        <v>659</v>
      </c>
      <c r="N158" t="str">
        <f t="shared" si="13"/>
        <v>http://www.mpce.mp.br/wp-content/uploads/2022/08/2022NE00752.pdf</v>
      </c>
      <c r="R158" s="44" t="str">
        <f t="shared" si="12"/>
        <v>http://www8.mpce.mp.br/Inexigibilidade/092022000035971.pdf</v>
      </c>
      <c r="S158" s="44" t="str">
        <f t="shared" si="11"/>
        <v>09.2022.00003597-1</v>
      </c>
      <c r="T158" t="s">
        <v>980</v>
      </c>
      <c r="U158" t="s">
        <v>476</v>
      </c>
    </row>
    <row r="159" spans="1:21" ht="25.5" x14ac:dyDescent="0.25">
      <c r="A159" s="33" t="s">
        <v>20</v>
      </c>
      <c r="B159" s="4" t="s">
        <v>21</v>
      </c>
      <c r="C159" s="41" t="str">
        <f t="shared" si="10"/>
        <v>09.2022.00000748-6</v>
      </c>
      <c r="D159" s="24">
        <v>44655</v>
      </c>
      <c r="E159" s="20" t="s">
        <v>49</v>
      </c>
      <c r="F159" s="4" t="s">
        <v>128</v>
      </c>
      <c r="G159" s="7" t="str">
        <f t="shared" si="9"/>
        <v>2022NE00753</v>
      </c>
      <c r="H159" s="22" t="s">
        <v>740</v>
      </c>
      <c r="I159" s="6" t="s">
        <v>707</v>
      </c>
      <c r="J159" s="30">
        <v>7476369000114</v>
      </c>
      <c r="L159" s="14"/>
      <c r="M159" t="s">
        <v>660</v>
      </c>
      <c r="N159" t="str">
        <f t="shared" si="13"/>
        <v>http://www.mpce.mp.br/wp-content/uploads/2022/08/2022NE00753.pdf</v>
      </c>
      <c r="R159" s="44" t="str">
        <f t="shared" si="12"/>
        <v>http://www8.mpce.mp.br/Inexigibilidade/092022000007486.pdf</v>
      </c>
      <c r="S159" s="44" t="str">
        <f t="shared" si="11"/>
        <v>09.2022.00000748-6</v>
      </c>
      <c r="T159" t="s">
        <v>981</v>
      </c>
      <c r="U159" t="s">
        <v>132</v>
      </c>
    </row>
    <row r="160" spans="1:21" ht="25.5" x14ac:dyDescent="0.25">
      <c r="A160" s="33" t="s">
        <v>20</v>
      </c>
      <c r="B160" s="4" t="s">
        <v>21</v>
      </c>
      <c r="C160" s="41" t="str">
        <f t="shared" si="10"/>
        <v>09.2022.00000933-0</v>
      </c>
      <c r="D160" s="24">
        <v>44655</v>
      </c>
      <c r="E160" s="20" t="s">
        <v>97</v>
      </c>
      <c r="F160" s="4" t="s">
        <v>142</v>
      </c>
      <c r="G160" s="7" t="str">
        <f t="shared" si="9"/>
        <v>2022NE00754</v>
      </c>
      <c r="H160" s="22" t="s">
        <v>741</v>
      </c>
      <c r="I160" s="6" t="s">
        <v>708</v>
      </c>
      <c r="J160" s="30">
        <v>76535764000143</v>
      </c>
      <c r="L160" s="14"/>
      <c r="M160" t="s">
        <v>661</v>
      </c>
      <c r="N160" t="str">
        <f t="shared" si="13"/>
        <v>http://www.mpce.mp.br/wp-content/uploads/2022/08/2022NE00754.pdf</v>
      </c>
      <c r="R160" s="44" t="str">
        <f t="shared" si="12"/>
        <v>http://www8.mpce.mp.br/Inexigibilidade/092022000009330.pdf</v>
      </c>
      <c r="S160" s="44" t="str">
        <f t="shared" si="11"/>
        <v>09.2022.00000933-0</v>
      </c>
      <c r="T160" t="s">
        <v>982</v>
      </c>
      <c r="U160" t="s">
        <v>141</v>
      </c>
    </row>
    <row r="161" spans="1:21" ht="25.5" x14ac:dyDescent="0.25">
      <c r="A161" s="33" t="s">
        <v>20</v>
      </c>
      <c r="B161" s="4" t="s">
        <v>21</v>
      </c>
      <c r="C161" s="41" t="str">
        <f t="shared" si="10"/>
        <v>09.2022.00000904-0</v>
      </c>
      <c r="D161" s="24">
        <v>44655</v>
      </c>
      <c r="E161" s="20" t="s">
        <v>87</v>
      </c>
      <c r="F161" s="4" t="s">
        <v>128</v>
      </c>
      <c r="G161" s="7" t="str">
        <f t="shared" si="9"/>
        <v>2022NE00755</v>
      </c>
      <c r="H161" s="22" t="s">
        <v>742</v>
      </c>
      <c r="I161" s="6" t="s">
        <v>709</v>
      </c>
      <c r="J161" s="30">
        <v>7620701000172</v>
      </c>
      <c r="L161" s="14"/>
      <c r="M161" t="s">
        <v>662</v>
      </c>
      <c r="N161" t="str">
        <f t="shared" si="13"/>
        <v>http://www.mpce.mp.br/wp-content/uploads/2022/08/2022NE00755.pdf</v>
      </c>
      <c r="R161" s="44" t="str">
        <f t="shared" si="12"/>
        <v>http://www8.mpce.mp.br/Inexigibilidade/092022000009040.pdf</v>
      </c>
      <c r="S161" s="44" t="str">
        <f t="shared" si="11"/>
        <v>09.2022.00000904-0</v>
      </c>
      <c r="T161" t="s">
        <v>983</v>
      </c>
      <c r="U161" t="s">
        <v>138</v>
      </c>
    </row>
    <row r="162" spans="1:21" ht="25.5" x14ac:dyDescent="0.25">
      <c r="A162" s="33" t="s">
        <v>20</v>
      </c>
      <c r="B162" s="4" t="s">
        <v>21</v>
      </c>
      <c r="C162" s="41" t="str">
        <f t="shared" si="10"/>
        <v>09.2022.00000753-1</v>
      </c>
      <c r="D162" s="24">
        <v>44655</v>
      </c>
      <c r="E162" s="20" t="s">
        <v>761</v>
      </c>
      <c r="F162" s="4" t="s">
        <v>128</v>
      </c>
      <c r="G162" s="7" t="str">
        <f t="shared" si="9"/>
        <v>2022NE00756</v>
      </c>
      <c r="H162" s="22" t="s">
        <v>743</v>
      </c>
      <c r="I162" s="6" t="s">
        <v>710</v>
      </c>
      <c r="J162" s="30">
        <v>7508138000145</v>
      </c>
      <c r="L162" s="14"/>
      <c r="M162" t="s">
        <v>663</v>
      </c>
      <c r="N162" t="str">
        <f t="shared" si="13"/>
        <v>http://www.mpce.mp.br/wp-content/uploads/2022/08/2022NE00756.pdf</v>
      </c>
      <c r="R162" s="44" t="str">
        <f t="shared" si="12"/>
        <v>http://www8.mpce.mp.br/Inexigibilidade/092022000007531.pdf</v>
      </c>
      <c r="S162" s="44" t="str">
        <f t="shared" si="11"/>
        <v>09.2022.00000753-1</v>
      </c>
      <c r="T162" t="s">
        <v>984</v>
      </c>
      <c r="U162" t="s">
        <v>129</v>
      </c>
    </row>
    <row r="163" spans="1:21" ht="38.25" x14ac:dyDescent="0.25">
      <c r="A163" s="33" t="s">
        <v>20</v>
      </c>
      <c r="B163" s="4" t="s">
        <v>21</v>
      </c>
      <c r="C163" s="41" t="str">
        <f t="shared" si="10"/>
        <v>09.2022.00000946-2</v>
      </c>
      <c r="D163" s="24">
        <v>44655</v>
      </c>
      <c r="E163" s="20" t="s">
        <v>703</v>
      </c>
      <c r="F163" s="4" t="s">
        <v>128</v>
      </c>
      <c r="G163" s="7" t="str">
        <f t="shared" si="9"/>
        <v>2022NE00757</v>
      </c>
      <c r="H163" s="22" t="s">
        <v>744</v>
      </c>
      <c r="I163" s="6" t="s">
        <v>711</v>
      </c>
      <c r="J163" s="30">
        <v>7040108000157</v>
      </c>
      <c r="L163" s="14"/>
      <c r="M163" t="s">
        <v>664</v>
      </c>
      <c r="N163" t="str">
        <f t="shared" si="13"/>
        <v>http://www.mpce.mp.br/wp-content/uploads/2022/08/2022NE00757.pdf</v>
      </c>
      <c r="R163" s="44" t="str">
        <f t="shared" si="12"/>
        <v>http://www8.mpce.mp.br/Inexigibilidade/092022000009462.pdf</v>
      </c>
      <c r="S163" s="44" t="str">
        <f t="shared" si="11"/>
        <v>09.2022.00000946-2</v>
      </c>
      <c r="T163" t="s">
        <v>985</v>
      </c>
      <c r="U163" t="s">
        <v>468</v>
      </c>
    </row>
    <row r="164" spans="1:21" ht="38.25" x14ac:dyDescent="0.25">
      <c r="A164" s="33" t="s">
        <v>20</v>
      </c>
      <c r="B164" s="4" t="s">
        <v>21</v>
      </c>
      <c r="C164" s="41" t="str">
        <f t="shared" si="10"/>
        <v>09.2022.00000929-5</v>
      </c>
      <c r="D164" s="24">
        <v>44655</v>
      </c>
      <c r="E164" s="20" t="s">
        <v>704</v>
      </c>
      <c r="F164" s="4" t="s">
        <v>142</v>
      </c>
      <c r="G164" s="7" t="str">
        <f t="shared" si="9"/>
        <v>2022NE00759</v>
      </c>
      <c r="H164" s="22" t="s">
        <v>745</v>
      </c>
      <c r="I164" s="6" t="s">
        <v>712</v>
      </c>
      <c r="J164" s="30">
        <v>5423963014414</v>
      </c>
      <c r="L164" s="14"/>
      <c r="M164" t="s">
        <v>665</v>
      </c>
      <c r="N164" t="str">
        <f t="shared" si="13"/>
        <v>http://www.mpce.mp.br/wp-content/uploads/2022/08/2022NE00759.pdf</v>
      </c>
      <c r="R164" s="44" t="str">
        <f t="shared" si="12"/>
        <v>http://www8.mpce.mp.br/Inexigibilidade/092022000009295.pdf</v>
      </c>
      <c r="S164" s="44" t="str">
        <f t="shared" si="11"/>
        <v>09.2022.00000929-5</v>
      </c>
      <c r="T164" t="s">
        <v>986</v>
      </c>
      <c r="U164" t="s">
        <v>143</v>
      </c>
    </row>
    <row r="165" spans="1:21" ht="25.5" x14ac:dyDescent="0.25">
      <c r="A165" s="33" t="s">
        <v>20</v>
      </c>
      <c r="B165" s="4" t="s">
        <v>21</v>
      </c>
      <c r="C165" s="41" t="str">
        <f t="shared" si="10"/>
        <v>09.2022.00011897-0</v>
      </c>
      <c r="D165" s="24">
        <v>44655</v>
      </c>
      <c r="E165" s="20" t="s">
        <v>762</v>
      </c>
      <c r="F165" s="4" t="s">
        <v>142</v>
      </c>
      <c r="G165" s="7" t="str">
        <f t="shared" si="9"/>
        <v>2022NE00761</v>
      </c>
      <c r="H165" s="22" t="s">
        <v>359</v>
      </c>
      <c r="I165" s="6" t="s">
        <v>98</v>
      </c>
      <c r="J165" s="30">
        <v>76535764000143</v>
      </c>
      <c r="L165" s="14"/>
      <c r="M165" t="s">
        <v>666</v>
      </c>
      <c r="N165" t="str">
        <f t="shared" si="13"/>
        <v>http://www.mpce.mp.br/wp-content/uploads/2022/08/2022NE00761.pdf</v>
      </c>
      <c r="R165" s="44" t="str">
        <f t="shared" si="12"/>
        <v>http://www8.mpce.mp.br/Inexigibilidade/092022000118970.pdf</v>
      </c>
      <c r="S165" s="44" t="str">
        <f t="shared" si="11"/>
        <v>09.2022.00011897-0</v>
      </c>
      <c r="T165" t="s">
        <v>987</v>
      </c>
      <c r="U165" t="s">
        <v>784</v>
      </c>
    </row>
    <row r="166" spans="1:21" ht="25.5" x14ac:dyDescent="0.25">
      <c r="A166" s="33" t="s">
        <v>20</v>
      </c>
      <c r="B166" s="4" t="s">
        <v>21</v>
      </c>
      <c r="C166" s="41" t="str">
        <f t="shared" si="10"/>
        <v>09.2021.00023888-0</v>
      </c>
      <c r="D166" s="24">
        <v>44657</v>
      </c>
      <c r="E166" s="20" t="s">
        <v>763</v>
      </c>
      <c r="F166" s="4" t="s">
        <v>473</v>
      </c>
      <c r="G166" s="7" t="str">
        <f t="shared" si="9"/>
        <v>2022NE00772</v>
      </c>
      <c r="H166" s="22" t="s">
        <v>746</v>
      </c>
      <c r="I166" s="6" t="s">
        <v>103</v>
      </c>
      <c r="J166" s="30">
        <v>5423963014414</v>
      </c>
      <c r="L166" s="14"/>
      <c r="M166" t="s">
        <v>667</v>
      </c>
      <c r="N166" t="str">
        <f t="shared" si="13"/>
        <v>http://www.mpce.mp.br/wp-content/uploads/2022/08/2022NE00772.pdf</v>
      </c>
      <c r="R166" s="44" t="str">
        <f t="shared" si="12"/>
        <v>http://www8.mpce.mp.br/Inexigibilidade/092021000238880.pdf</v>
      </c>
      <c r="S166" s="44" t="str">
        <f t="shared" si="11"/>
        <v>09.2021.00023888-0</v>
      </c>
      <c r="T166" t="s">
        <v>988</v>
      </c>
      <c r="U166" t="s">
        <v>785</v>
      </c>
    </row>
    <row r="167" spans="1:21" ht="38.25" x14ac:dyDescent="0.25">
      <c r="A167" s="33" t="s">
        <v>20</v>
      </c>
      <c r="B167" s="4" t="s">
        <v>21</v>
      </c>
      <c r="C167" s="41" t="str">
        <f t="shared" si="10"/>
        <v>09.2021.00023888-0</v>
      </c>
      <c r="D167" s="24">
        <v>44657</v>
      </c>
      <c r="E167" s="20" t="s">
        <v>764</v>
      </c>
      <c r="F167" s="4" t="s">
        <v>473</v>
      </c>
      <c r="G167" s="7" t="str">
        <f t="shared" si="9"/>
        <v>2022NE00773</v>
      </c>
      <c r="H167" s="22" t="s">
        <v>550</v>
      </c>
      <c r="I167" s="6" t="s">
        <v>712</v>
      </c>
      <c r="J167" s="30">
        <v>5423963014414</v>
      </c>
      <c r="L167" s="14"/>
      <c r="M167" t="s">
        <v>668</v>
      </c>
      <c r="N167" t="str">
        <f t="shared" si="13"/>
        <v>http://www.mpce.mp.br/wp-content/uploads/2022/08/2022NE00773.pdf</v>
      </c>
      <c r="R167" s="44" t="str">
        <f t="shared" si="12"/>
        <v>http://www8.mpce.mp.br/Inexigibilidade/092021000238880.pdf</v>
      </c>
      <c r="S167" s="44" t="str">
        <f t="shared" si="11"/>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9"/>
        <v>2022NE00775</v>
      </c>
      <c r="H168" s="22" t="s">
        <v>747</v>
      </c>
      <c r="I168" s="6" t="s">
        <v>266</v>
      </c>
      <c r="J168" s="30">
        <v>20657685000150</v>
      </c>
      <c r="L168" s="14"/>
      <c r="M168" t="s">
        <v>669</v>
      </c>
      <c r="N168" t="str">
        <f t="shared" si="13"/>
        <v>http://www.mpce.mp.br/wp-content/uploads/2022/08/2022NE00775.pdf</v>
      </c>
      <c r="R168" s="44" t="str">
        <f t="shared" si="12"/>
        <v>http://www8.mpce.mp.br/Dispensa /48729/20162.pdf</v>
      </c>
      <c r="S168" s="44" t="str">
        <f t="shared" si="11"/>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9"/>
        <v>2022NE00777</v>
      </c>
      <c r="H169" s="22" t="s">
        <v>345</v>
      </c>
      <c r="I169" s="6" t="s">
        <v>713</v>
      </c>
      <c r="J169" s="30">
        <v>34123367852</v>
      </c>
      <c r="L169" s="14"/>
      <c r="M169" t="s">
        <v>670</v>
      </c>
      <c r="N169" t="str">
        <f t="shared" si="13"/>
        <v>http://www.mpce.mp.br/wp-content/uploads/2022/08/2022NE00777.pdf</v>
      </c>
      <c r="R169" s="44" t="str">
        <f t="shared" si="12"/>
        <v>http://www8.mpce.mp.br/Dispensa /36428/20165.pdf</v>
      </c>
      <c r="S169" s="44" t="str">
        <f t="shared" si="11"/>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9"/>
        <v>2022NE00778</v>
      </c>
      <c r="H170" s="22" t="s">
        <v>367</v>
      </c>
      <c r="I170" s="6" t="s">
        <v>714</v>
      </c>
      <c r="J170" s="30">
        <v>35165286215</v>
      </c>
      <c r="L170" s="14"/>
      <c r="M170" t="s">
        <v>671</v>
      </c>
      <c r="N170" t="str">
        <f t="shared" si="13"/>
        <v>http://www.mpce.mp.br/wp-content/uploads/2022/08/2022NE00778.pdf</v>
      </c>
      <c r="R170" s="44" t="str">
        <f t="shared" si="12"/>
        <v>http://www8.mpce.mp.br/Dispensa /092021000121226.pdf</v>
      </c>
      <c r="S170" s="44" t="str">
        <f t="shared" si="11"/>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9"/>
        <v>2022NE00779</v>
      </c>
      <c r="H171" s="22" t="s">
        <v>354</v>
      </c>
      <c r="I171" s="6" t="s">
        <v>715</v>
      </c>
      <c r="J171" s="30">
        <v>13526855315</v>
      </c>
      <c r="L171" s="14"/>
      <c r="M171" t="s">
        <v>672</v>
      </c>
      <c r="N171" t="str">
        <f t="shared" si="13"/>
        <v>http://www.mpce.mp.br/wp-content/uploads/2022/08/2022NE00779.pdf</v>
      </c>
      <c r="R171" s="44" t="str">
        <f t="shared" si="12"/>
        <v>http://www8.mpce.mp.br/Dispensa /092021000115480.pdf</v>
      </c>
      <c r="S171" s="44" t="str">
        <f t="shared" si="11"/>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9"/>
        <v>2022NE00780</v>
      </c>
      <c r="H172" s="22" t="s">
        <v>326</v>
      </c>
      <c r="I172" s="6" t="s">
        <v>716</v>
      </c>
      <c r="J172" s="30">
        <v>5817870304</v>
      </c>
      <c r="L172" s="14"/>
      <c r="M172" t="s">
        <v>673</v>
      </c>
      <c r="N172" t="str">
        <f t="shared" si="13"/>
        <v>http://www.mpce.mp.br/wp-content/uploads/2022/08/2022NE00780.pdf</v>
      </c>
      <c r="R172" s="44" t="str">
        <f t="shared" si="12"/>
        <v>http://www8.mpce.mp.br/Dispensa /092021000155016.pdf</v>
      </c>
      <c r="S172" s="44" t="str">
        <f t="shared" si="11"/>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9"/>
        <v>2022NE00781</v>
      </c>
      <c r="H173" s="22" t="s">
        <v>320</v>
      </c>
      <c r="I173" s="6" t="s">
        <v>717</v>
      </c>
      <c r="J173" s="30">
        <v>50937197300</v>
      </c>
      <c r="L173" s="14"/>
      <c r="M173" t="s">
        <v>674</v>
      </c>
      <c r="N173" t="str">
        <f t="shared" si="13"/>
        <v>http://www.mpce.mp.br/wp-content/uploads/2022/08/2022NE00781.pdf</v>
      </c>
      <c r="R173" s="44" t="str">
        <f t="shared" si="12"/>
        <v>http://www8.mpce.mp.br/Dispensa /092021000047808.pdf</v>
      </c>
      <c r="S173" s="44" t="str">
        <f t="shared" si="11"/>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9"/>
        <v>2022NE00782</v>
      </c>
      <c r="H174" s="22" t="s">
        <v>352</v>
      </c>
      <c r="I174" s="6" t="s">
        <v>252</v>
      </c>
      <c r="J174" s="30">
        <v>43713017387</v>
      </c>
      <c r="L174" s="14"/>
      <c r="M174" t="s">
        <v>675</v>
      </c>
      <c r="N174" t="str">
        <f t="shared" si="13"/>
        <v>http://www.mpce.mp.br/wp-content/uploads/2022/08/2022NE00782.pdf</v>
      </c>
      <c r="R174" s="44" t="str">
        <f t="shared" si="12"/>
        <v>http://www8.mpce.mp.br/Dispensa /19552/20197.pdf</v>
      </c>
      <c r="S174" s="44" t="str">
        <f t="shared" si="11"/>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9"/>
        <v>2022NE00783</v>
      </c>
      <c r="H175" s="22" t="s">
        <v>346</v>
      </c>
      <c r="I175" s="6" t="s">
        <v>718</v>
      </c>
      <c r="J175" s="30">
        <v>49090674349</v>
      </c>
      <c r="L175" s="14"/>
      <c r="M175" t="s">
        <v>676</v>
      </c>
      <c r="N175" t="str">
        <f t="shared" si="13"/>
        <v>http://www.mpce.mp.br/wp-content/uploads/2022/08/2022NE00783.pdf</v>
      </c>
      <c r="R175" s="44" t="str">
        <f t="shared" si="12"/>
        <v>http://www8.mpce.mp.br/Dispensa /45030/20176.pdf</v>
      </c>
      <c r="S175" s="44" t="str">
        <f t="shared" si="11"/>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9"/>
        <v>2022NE00784</v>
      </c>
      <c r="H176" s="22" t="s">
        <v>348</v>
      </c>
      <c r="I176" s="6" t="s">
        <v>719</v>
      </c>
      <c r="J176" s="30">
        <v>50591630320</v>
      </c>
      <c r="L176" s="14"/>
      <c r="M176" t="s">
        <v>677</v>
      </c>
      <c r="N176" t="str">
        <f t="shared" si="13"/>
        <v>http://www.mpce.mp.br/wp-content/uploads/2022/08/2022NE00784.pdf</v>
      </c>
      <c r="R176" s="44" t="str">
        <f t="shared" si="12"/>
        <v>http://www8.mpce.mp.br/Dispensa /23300/20195.pdf</v>
      </c>
      <c r="S176" s="44" t="str">
        <f t="shared" si="11"/>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9"/>
        <v>2022NE00785</v>
      </c>
      <c r="H177" s="22" t="s">
        <v>313</v>
      </c>
      <c r="I177" s="6" t="s">
        <v>720</v>
      </c>
      <c r="J177" s="30">
        <v>77748638349</v>
      </c>
      <c r="L177" s="14"/>
      <c r="M177" t="s">
        <v>678</v>
      </c>
      <c r="N177" t="str">
        <f t="shared" si="13"/>
        <v>http://www.mpce.mp.br/wp-content/uploads/2022/08/2022NE00785.pdf</v>
      </c>
      <c r="R177" s="44" t="str">
        <f t="shared" si="12"/>
        <v>http://www8.mpce.mp.br/Dispensa /21507/20189.pdf</v>
      </c>
      <c r="S177" s="44" t="str">
        <f t="shared" si="11"/>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9"/>
        <v>2022NE00789</v>
      </c>
      <c r="H178" s="22" t="s">
        <v>333</v>
      </c>
      <c r="I178" s="6" t="s">
        <v>721</v>
      </c>
      <c r="J178" s="30">
        <v>65652827300</v>
      </c>
      <c r="L178" s="14"/>
      <c r="M178" t="s">
        <v>679</v>
      </c>
      <c r="N178" t="str">
        <f t="shared" si="13"/>
        <v>http://www.mpce.mp.br/wp-content/uploads/2022/08/2022NE00789.pdf</v>
      </c>
      <c r="R178" s="44" t="str">
        <f t="shared" si="12"/>
        <v>http://www8.mpce.mp.br/Dispensa /36571/20162.pdf</v>
      </c>
      <c r="S178" s="44" t="str">
        <f t="shared" si="11"/>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9"/>
        <v>2022NE00790</v>
      </c>
      <c r="H179" s="22" t="s">
        <v>537</v>
      </c>
      <c r="I179" s="6" t="s">
        <v>722</v>
      </c>
      <c r="J179" s="30">
        <v>4514670359</v>
      </c>
      <c r="L179" s="14"/>
      <c r="M179" t="s">
        <v>680</v>
      </c>
      <c r="N179" t="str">
        <f t="shared" si="13"/>
        <v>http://www.mpce.mp.br/wp-content/uploads/2022/08/2022NE00790.pdf</v>
      </c>
      <c r="R179" s="44" t="str">
        <f t="shared" si="12"/>
        <v>http://www8.mpce.mp.br/Dispensa /8625/20178.pdf</v>
      </c>
      <c r="S179" s="44" t="str">
        <f t="shared" si="11"/>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9"/>
        <v>2022NE00791</v>
      </c>
      <c r="H180" s="22" t="s">
        <v>330</v>
      </c>
      <c r="I180" s="6" t="s">
        <v>723</v>
      </c>
      <c r="J180" s="30">
        <v>640360300</v>
      </c>
      <c r="L180" s="14"/>
      <c r="M180" t="s">
        <v>681</v>
      </c>
      <c r="N180" t="str">
        <f t="shared" si="13"/>
        <v>http://www.mpce.mp.br/wp-content/uploads/2022/08/2022NE00791.pdf</v>
      </c>
      <c r="R180" s="44" t="str">
        <f t="shared" si="12"/>
        <v>http://www8.mpce.mp.br/Dispensa /19872/20165.pdf</v>
      </c>
      <c r="S180" s="44" t="str">
        <f t="shared" si="11"/>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9"/>
        <v>2022NE00792</v>
      </c>
      <c r="H181" s="22" t="s">
        <v>329</v>
      </c>
      <c r="I181" s="6" t="s">
        <v>724</v>
      </c>
      <c r="J181" s="30">
        <v>6002950000131</v>
      </c>
      <c r="L181" s="14"/>
      <c r="M181" t="s">
        <v>682</v>
      </c>
      <c r="N181" t="str">
        <f t="shared" si="13"/>
        <v>http://www.mpce.mp.br/wp-content/uploads/2022/08/2022NE00792.pdf</v>
      </c>
      <c r="R181" s="44" t="str">
        <f t="shared" si="12"/>
        <v>http://www8.mpce.mp.br/Dispensa /2241/20121.pdf</v>
      </c>
      <c r="S181" s="44" t="str">
        <f t="shared" si="11"/>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9"/>
        <v>2022NE00793</v>
      </c>
      <c r="H182" s="22" t="s">
        <v>538</v>
      </c>
      <c r="I182" s="6" t="s">
        <v>253</v>
      </c>
      <c r="J182" s="30">
        <v>19678451824</v>
      </c>
      <c r="L182" s="14"/>
      <c r="M182" t="s">
        <v>683</v>
      </c>
      <c r="N182" t="str">
        <f t="shared" si="13"/>
        <v>http://www.mpce.mp.br/wp-content/uploads/2022/08/2022NE00793.pdf</v>
      </c>
      <c r="R182" s="44" t="str">
        <f t="shared" si="12"/>
        <v>http://www8.mpce.mp.br/Dispensa /20048/20193.pdf</v>
      </c>
      <c r="S182" s="44" t="str">
        <f t="shared" si="11"/>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9"/>
        <v>2022NE00794</v>
      </c>
      <c r="H183" s="22" t="s">
        <v>351</v>
      </c>
      <c r="I183" s="6" t="s">
        <v>725</v>
      </c>
      <c r="J183" s="30">
        <v>7340995000189</v>
      </c>
      <c r="L183" s="14"/>
      <c r="M183" t="s">
        <v>684</v>
      </c>
      <c r="N183" t="str">
        <f t="shared" si="13"/>
        <v>http://www.mpce.mp.br/wp-content/uploads/2022/08/2022NE00794.pdf</v>
      </c>
      <c r="R183" s="44" t="str">
        <f t="shared" si="12"/>
        <v>http://www8.mpce.mp.br/Dispensa /20602/20148.pdf</v>
      </c>
      <c r="S183" s="44" t="str">
        <f t="shared" si="11"/>
        <v>20602/2014-8</v>
      </c>
      <c r="T183" t="s">
        <v>1004</v>
      </c>
      <c r="U183" t="s">
        <v>486</v>
      </c>
    </row>
    <row r="184" spans="1:21" x14ac:dyDescent="0.25">
      <c r="A184" s="33" t="s">
        <v>20</v>
      </c>
      <c r="B184" s="4" t="s">
        <v>21</v>
      </c>
      <c r="C184" s="41" t="str">
        <f t="shared" ref="C184" si="14">(HYPERLINK(T184,U184))</f>
        <v>09.2022.00000751-0</v>
      </c>
      <c r="D184" s="24">
        <v>44662</v>
      </c>
      <c r="E184" s="20" t="s">
        <v>44</v>
      </c>
      <c r="F184" s="4" t="s">
        <v>128</v>
      </c>
      <c r="G184" s="7" t="str">
        <f t="shared" si="9"/>
        <v>2022NE00798</v>
      </c>
      <c r="H184" s="22" t="s">
        <v>748</v>
      </c>
      <c r="I184" s="6" t="s">
        <v>726</v>
      </c>
      <c r="J184" s="30">
        <v>5537196000171</v>
      </c>
      <c r="L184" s="14"/>
      <c r="M184" t="s">
        <v>685</v>
      </c>
      <c r="N184" t="str">
        <f t="shared" si="13"/>
        <v>http://www.mpce.mp.br/wp-content/uploads/2022/08/2022NE00798.pdf</v>
      </c>
      <c r="R184" s="44" t="str">
        <f t="shared" si="12"/>
        <v>http://www8.mpce.mp.br/Inexigibilidade/092022000007510.pdf</v>
      </c>
      <c r="S184" s="44" t="str">
        <f t="shared" si="11"/>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9"/>
        <v>2022NE00799</v>
      </c>
      <c r="H185" s="22" t="s">
        <v>336</v>
      </c>
      <c r="I185" s="6" t="s">
        <v>727</v>
      </c>
      <c r="J185" s="30">
        <v>115681353</v>
      </c>
      <c r="L185" s="14"/>
      <c r="M185" t="s">
        <v>686</v>
      </c>
      <c r="N185" t="str">
        <f t="shared" si="13"/>
        <v>http://www.mpce.mp.br/wp-content/uploads/2022/08/2022NE00799.pdf</v>
      </c>
      <c r="R185" s="44" t="str">
        <f t="shared" si="12"/>
        <v>http://www8.mpce.mp.br/Dispensa /12910/20194.pdf</v>
      </c>
      <c r="S185" s="44" t="str">
        <f t="shared" si="11"/>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9"/>
        <v>2022NE00800</v>
      </c>
      <c r="H186" s="22" t="s">
        <v>315</v>
      </c>
      <c r="I186" s="6" t="s">
        <v>727</v>
      </c>
      <c r="J186" s="30">
        <v>115681353</v>
      </c>
      <c r="L186" s="14"/>
      <c r="M186" t="s">
        <v>687</v>
      </c>
      <c r="N186" t="str">
        <f t="shared" si="13"/>
        <v>http://www.mpce.mp.br/wp-content/uploads/2022/08/2022NE00800.pdf</v>
      </c>
      <c r="R186" s="44" t="str">
        <f t="shared" si="12"/>
        <v>http://www8.mpce.mp.br/Dispensa /12910/20194.pdf</v>
      </c>
      <c r="S186" s="44" t="str">
        <f t="shared" si="11"/>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9"/>
        <v>2022NE00801</v>
      </c>
      <c r="H187" s="22" t="s">
        <v>337</v>
      </c>
      <c r="I187" s="6" t="s">
        <v>728</v>
      </c>
      <c r="J187" s="30">
        <v>558659000168</v>
      </c>
      <c r="L187" s="14"/>
      <c r="M187" t="s">
        <v>688</v>
      </c>
      <c r="N187" t="str">
        <f t="shared" si="13"/>
        <v>http://www.mpce.mp.br/wp-content/uploads/2022/08/2022NE00801.pdf</v>
      </c>
      <c r="R187" s="44" t="str">
        <f t="shared" si="12"/>
        <v>http://www8.mpce.mp.br/Dispensa /6774/20192.pdf</v>
      </c>
      <c r="S187" s="44" t="str">
        <f t="shared" si="11"/>
        <v>6774/2019-2</v>
      </c>
      <c r="T187" t="s">
        <v>1008</v>
      </c>
      <c r="U187" t="s">
        <v>485</v>
      </c>
    </row>
    <row r="188" spans="1:21" ht="114" x14ac:dyDescent="0.25">
      <c r="A188" s="33" t="s">
        <v>146</v>
      </c>
      <c r="B188" s="4" t="s">
        <v>23</v>
      </c>
      <c r="C188" s="41" t="str">
        <f t="shared" ref="C188" si="15">HYPERLINK("http://www.mpce.mp.br/wp-content/uploads/2022/08/Contrato-014-2019.pdf","6774/2019-2")</f>
        <v>6774/2019-2</v>
      </c>
      <c r="D188" s="24">
        <v>44662</v>
      </c>
      <c r="E188" s="19" t="s">
        <v>774</v>
      </c>
      <c r="F188" s="4" t="s">
        <v>145</v>
      </c>
      <c r="G188" s="7" t="str">
        <f t="shared" si="9"/>
        <v>2022NE00802</v>
      </c>
      <c r="H188" s="22" t="s">
        <v>340</v>
      </c>
      <c r="I188" s="6" t="s">
        <v>241</v>
      </c>
      <c r="J188" s="30">
        <v>558659000168</v>
      </c>
      <c r="L188" s="14"/>
      <c r="M188" t="s">
        <v>689</v>
      </c>
      <c r="N188" t="str">
        <f t="shared" si="13"/>
        <v>http://www.mpce.mp.br/wp-content/uploads/2022/08/2022NE00802.pdf</v>
      </c>
      <c r="R188" s="44" t="str">
        <f t="shared" si="12"/>
        <v>http://www8.mpce.mp.br/Dispensa /6774/20192.pdf</v>
      </c>
      <c r="S188" s="44" t="str">
        <f t="shared" si="11"/>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9"/>
        <v>2022NE00803</v>
      </c>
      <c r="H189" s="22" t="s">
        <v>338</v>
      </c>
      <c r="I189" s="6" t="s">
        <v>728</v>
      </c>
      <c r="J189" s="30">
        <v>558659000168</v>
      </c>
      <c r="L189" s="14"/>
      <c r="M189" t="s">
        <v>690</v>
      </c>
      <c r="N189" t="str">
        <f t="shared" si="13"/>
        <v>http://www.mpce.mp.br/wp-content/uploads/2022/08/2022NE00803.pdf</v>
      </c>
      <c r="R189" s="44" t="str">
        <f t="shared" si="12"/>
        <v>http://www8.mpce.mp.br/Dispensa /6774/20192.pdf</v>
      </c>
      <c r="S189" s="44" t="str">
        <f t="shared" si="11"/>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9"/>
        <v>2022NE00804</v>
      </c>
      <c r="H190" s="22" t="s">
        <v>339</v>
      </c>
      <c r="I190" s="6" t="s">
        <v>728</v>
      </c>
      <c r="J190" s="30">
        <v>558659000168</v>
      </c>
      <c r="L190" s="14"/>
      <c r="M190" t="s">
        <v>691</v>
      </c>
      <c r="N190" t="str">
        <f t="shared" si="13"/>
        <v>http://www.mpce.mp.br/wp-content/uploads/2022/08/2022NE00804.pdf</v>
      </c>
      <c r="R190" s="44" t="str">
        <f t="shared" si="12"/>
        <v>http://www8.mpce.mp.br/Dispensa /6774/20192.pdf</v>
      </c>
      <c r="S190" s="44" t="str">
        <f t="shared" si="11"/>
        <v>6774/2019-2</v>
      </c>
      <c r="T190" t="s">
        <v>1011</v>
      </c>
      <c r="U190" t="s">
        <v>625</v>
      </c>
    </row>
    <row r="191" spans="1:21" ht="25.5" x14ac:dyDescent="0.25">
      <c r="A191" s="33" t="s">
        <v>20</v>
      </c>
      <c r="B191" s="4" t="s">
        <v>21</v>
      </c>
      <c r="C191" s="41" t="str">
        <f t="shared" ref="C191:C199" si="16">(HYPERLINK(T191,U191))</f>
        <v>09.2022.00000876-3</v>
      </c>
      <c r="D191" s="24">
        <v>44663</v>
      </c>
      <c r="E191" s="20" t="s">
        <v>82</v>
      </c>
      <c r="F191" s="4" t="s">
        <v>128</v>
      </c>
      <c r="G191" s="7" t="str">
        <f t="shared" si="9"/>
        <v>2022NE00809</v>
      </c>
      <c r="H191" s="22" t="s">
        <v>749</v>
      </c>
      <c r="I191" s="6" t="s">
        <v>729</v>
      </c>
      <c r="J191" s="30">
        <v>7817778000137</v>
      </c>
      <c r="L191" s="14"/>
      <c r="M191" t="s">
        <v>692</v>
      </c>
      <c r="N191" t="str">
        <f t="shared" si="13"/>
        <v>http://www.mpce.mp.br/wp-content/uploads/2022/08/2022NE00809.pdf</v>
      </c>
      <c r="R191" s="44" t="str">
        <f t="shared" si="12"/>
        <v>http://www8.mpce.mp.br/Inexigibilidade/092022000008763.pdf</v>
      </c>
      <c r="S191" s="44" t="str">
        <f t="shared" si="11"/>
        <v>09.2022.00000876-3</v>
      </c>
      <c r="T191" t="s">
        <v>1012</v>
      </c>
      <c r="U191" t="s">
        <v>137</v>
      </c>
    </row>
    <row r="192" spans="1:21" ht="25.5" x14ac:dyDescent="0.25">
      <c r="A192" s="33" t="s">
        <v>20</v>
      </c>
      <c r="B192" s="4" t="s">
        <v>21</v>
      </c>
      <c r="C192" s="41" t="str">
        <f t="shared" si="16"/>
        <v>09.2022.00000757-5</v>
      </c>
      <c r="D192" s="24">
        <v>44663</v>
      </c>
      <c r="E192" s="20" t="s">
        <v>777</v>
      </c>
      <c r="F192" s="4" t="s">
        <v>128</v>
      </c>
      <c r="G192" s="7" t="str">
        <f t="shared" si="9"/>
        <v>2022NE00810</v>
      </c>
      <c r="H192" s="22" t="s">
        <v>750</v>
      </c>
      <c r="I192" s="6" t="s">
        <v>730</v>
      </c>
      <c r="J192" s="30">
        <v>5722202000160</v>
      </c>
      <c r="L192" s="14"/>
      <c r="M192" t="s">
        <v>693</v>
      </c>
      <c r="N192" t="str">
        <f t="shared" si="13"/>
        <v>http://www.mpce.mp.br/wp-content/uploads/2022/08/2022NE00810.pdf</v>
      </c>
      <c r="R192" s="44" t="str">
        <f t="shared" si="12"/>
        <v>http://www8.mpce.mp.br/Inexigibilidade/092022000007575.pdf</v>
      </c>
      <c r="S192" s="44" t="str">
        <f t="shared" si="11"/>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9"/>
        <v>2022NE00814</v>
      </c>
      <c r="H193" s="22" t="s">
        <v>751</v>
      </c>
      <c r="I193" s="6" t="s">
        <v>258</v>
      </c>
      <c r="J193" s="30">
        <v>29261229000161</v>
      </c>
      <c r="L193" s="14"/>
      <c r="M193" t="s">
        <v>694</v>
      </c>
      <c r="N193" t="str">
        <f t="shared" si="13"/>
        <v>http://www.mpce.mp.br/wp-content/uploads/2022/08/2022NE00814.pdf</v>
      </c>
      <c r="R193" s="44" t="str">
        <f t="shared" si="12"/>
        <v>http://www8.mpce.mp.br/Inexigibilidade/092021000204268.pdf</v>
      </c>
      <c r="S193" s="44" t="str">
        <f t="shared" si="11"/>
        <v>09.2021.00020426-8</v>
      </c>
      <c r="T193" t="s">
        <v>1014</v>
      </c>
      <c r="U193" t="s">
        <v>787</v>
      </c>
    </row>
    <row r="194" spans="1:21" ht="25.5" x14ac:dyDescent="0.25">
      <c r="A194" s="33" t="s">
        <v>20</v>
      </c>
      <c r="B194" s="4" t="s">
        <v>21</v>
      </c>
      <c r="C194" s="41" t="str">
        <f t="shared" si="16"/>
        <v>09.2022.00000873-0</v>
      </c>
      <c r="D194" s="24">
        <v>44669</v>
      </c>
      <c r="E194" s="20" t="s">
        <v>77</v>
      </c>
      <c r="F194" s="4" t="s">
        <v>128</v>
      </c>
      <c r="G194" s="7" t="str">
        <f t="shared" si="9"/>
        <v>2022NE00827</v>
      </c>
      <c r="H194" s="22" t="s">
        <v>752</v>
      </c>
      <c r="I194" s="6" t="s">
        <v>731</v>
      </c>
      <c r="J194" s="30">
        <v>7742778000115</v>
      </c>
      <c r="L194" s="14"/>
      <c r="M194" t="s">
        <v>695</v>
      </c>
      <c r="N194" t="str">
        <f t="shared" si="13"/>
        <v>http://www.mpce.mp.br/wp-content/uploads/2022/08/2022NE00827.pdf</v>
      </c>
      <c r="R194" s="44" t="str">
        <f t="shared" si="12"/>
        <v>http://www8.mpce.mp.br/Inexigibilidade/092022000008730.pdf</v>
      </c>
      <c r="S194" s="44" t="str">
        <f t="shared" si="11"/>
        <v>09.2022.00000873-0</v>
      </c>
      <c r="T194" t="s">
        <v>1015</v>
      </c>
      <c r="U194" t="s">
        <v>136</v>
      </c>
    </row>
    <row r="195" spans="1:21" ht="25.5" x14ac:dyDescent="0.25">
      <c r="A195" s="33" t="s">
        <v>20</v>
      </c>
      <c r="B195" s="4" t="s">
        <v>21</v>
      </c>
      <c r="C195" s="41" t="str">
        <f t="shared" si="16"/>
        <v>09.2022.00000714-2</v>
      </c>
      <c r="D195" s="24">
        <v>44670</v>
      </c>
      <c r="E195" s="20" t="s">
        <v>54</v>
      </c>
      <c r="F195" s="4" t="s">
        <v>128</v>
      </c>
      <c r="G195" s="7" t="str">
        <f t="shared" ref="G195:G258" si="17">HYPERLINK(N195,M195)</f>
        <v>2022NE00834</v>
      </c>
      <c r="H195" s="22" t="s">
        <v>753</v>
      </c>
      <c r="I195" s="6" t="s">
        <v>732</v>
      </c>
      <c r="J195" s="30">
        <v>7172885000155</v>
      </c>
      <c r="L195" s="14"/>
      <c r="M195" t="s">
        <v>696</v>
      </c>
      <c r="N195" t="str">
        <f t="shared" si="13"/>
        <v>http://www.mpce.mp.br/wp-content/uploads/2022/08/2022NE00834.pdf</v>
      </c>
      <c r="R195" s="44" t="str">
        <f t="shared" si="12"/>
        <v>http://www8.mpce.mp.br/Inexigibilidade/092022000007142.pdf</v>
      </c>
      <c r="S195" s="44" t="str">
        <f t="shared" si="11"/>
        <v>09.2022.00000714-2</v>
      </c>
      <c r="T195" t="s">
        <v>1016</v>
      </c>
      <c r="U195" t="s">
        <v>133</v>
      </c>
    </row>
    <row r="196" spans="1:21" ht="38.25" x14ac:dyDescent="0.25">
      <c r="A196" s="34" t="s">
        <v>20</v>
      </c>
      <c r="B196" s="4" t="s">
        <v>21</v>
      </c>
      <c r="C196" s="41" t="str">
        <f t="shared" si="16"/>
        <v>09.2022.00000760-9</v>
      </c>
      <c r="D196" s="24">
        <v>44671</v>
      </c>
      <c r="E196" s="20" t="s">
        <v>67</v>
      </c>
      <c r="F196" s="4" t="s">
        <v>128</v>
      </c>
      <c r="G196" s="7" t="str">
        <f t="shared" si="17"/>
        <v>2022NE00838</v>
      </c>
      <c r="H196" s="22" t="s">
        <v>754</v>
      </c>
      <c r="I196" s="6" t="s">
        <v>733</v>
      </c>
      <c r="J196" s="30">
        <v>7625932000179</v>
      </c>
      <c r="L196" s="14"/>
      <c r="M196" t="s">
        <v>697</v>
      </c>
      <c r="N196" t="str">
        <f t="shared" si="13"/>
        <v>http://www.mpce.mp.br/wp-content/uploads/2022/08/2022NE00838.pdf</v>
      </c>
      <c r="R196" s="44" t="str">
        <f t="shared" si="12"/>
        <v>http://www8.mpce.mp.br/Inexigibilidade/092022000007609.pdf</v>
      </c>
      <c r="S196" s="44" t="str">
        <f t="shared" si="11"/>
        <v>09.2022.00000760-9</v>
      </c>
      <c r="T196" t="s">
        <v>1017</v>
      </c>
      <c r="U196" t="s">
        <v>134</v>
      </c>
    </row>
    <row r="197" spans="1:21" ht="25.5" x14ac:dyDescent="0.25">
      <c r="A197" s="34" t="s">
        <v>20</v>
      </c>
      <c r="B197" s="4" t="s">
        <v>21</v>
      </c>
      <c r="C197" s="41" t="str">
        <f t="shared" si="16"/>
        <v>09.2022.00000872-0</v>
      </c>
      <c r="D197" s="24">
        <v>44676</v>
      </c>
      <c r="E197" s="20" t="s">
        <v>72</v>
      </c>
      <c r="F197" s="4" t="s">
        <v>128</v>
      </c>
      <c r="G197" s="7" t="str">
        <f t="shared" si="17"/>
        <v>2022NE00843</v>
      </c>
      <c r="H197" s="22" t="s">
        <v>755</v>
      </c>
      <c r="I197" s="6" t="s">
        <v>734</v>
      </c>
      <c r="J197" s="30">
        <v>7676836000150</v>
      </c>
      <c r="L197" s="14"/>
      <c r="M197" t="s">
        <v>698</v>
      </c>
      <c r="N197" t="str">
        <f t="shared" si="13"/>
        <v>http://www.mpce.mp.br/wp-content/uploads/2022/08/2022NE00843.pdf</v>
      </c>
      <c r="R197" s="44" t="str">
        <f t="shared" si="12"/>
        <v>http://www8.mpce.mp.br/Inexigibilidade/092022000008720.pdf</v>
      </c>
      <c r="S197" s="44" t="str">
        <f t="shared" si="11"/>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7"/>
        <v>2022NE00844</v>
      </c>
      <c r="H198" s="22" t="s">
        <v>756</v>
      </c>
      <c r="I198" s="6" t="s">
        <v>253</v>
      </c>
      <c r="J198" s="30">
        <v>19678451824</v>
      </c>
      <c r="L198" s="14"/>
      <c r="M198" t="s">
        <v>699</v>
      </c>
      <c r="N198" t="str">
        <f t="shared" si="13"/>
        <v>http://www.mpce.mp.br/wp-content/uploads/2022/08/2022NE00844.pdf</v>
      </c>
      <c r="R198" s="44" t="str">
        <f t="shared" si="12"/>
        <v>http://www8.mpce.mp.br/Dispensa /20048/20193.pdf</v>
      </c>
      <c r="S198" s="44" t="str">
        <f t="shared" ref="S198:S261" si="18">HYPERLINK(R198,C198)</f>
        <v>20048/2019-3</v>
      </c>
      <c r="T198" t="s">
        <v>1019</v>
      </c>
      <c r="U198" t="s">
        <v>29</v>
      </c>
    </row>
    <row r="199" spans="1:21" ht="38.25" x14ac:dyDescent="0.25">
      <c r="A199" s="34" t="s">
        <v>20</v>
      </c>
      <c r="B199" s="4" t="s">
        <v>21</v>
      </c>
      <c r="C199" s="41" t="str">
        <f t="shared" si="16"/>
        <v>09.2022.00011900-2</v>
      </c>
      <c r="D199" s="24">
        <v>44676</v>
      </c>
      <c r="E199" s="20" t="s">
        <v>780</v>
      </c>
      <c r="F199" s="4" t="s">
        <v>469</v>
      </c>
      <c r="G199" s="7" t="str">
        <f t="shared" si="17"/>
        <v>2022NE00852</v>
      </c>
      <c r="H199" s="22" t="s">
        <v>757</v>
      </c>
      <c r="I199" s="6" t="s">
        <v>735</v>
      </c>
      <c r="J199" s="30">
        <v>37178485000118</v>
      </c>
      <c r="L199" s="14"/>
      <c r="M199" t="s">
        <v>700</v>
      </c>
      <c r="N199" t="str">
        <f t="shared" si="13"/>
        <v>http://www.mpce.mp.br/wp-content/uploads/2022/08/2022NE00852.pdf</v>
      </c>
      <c r="R199" s="44" t="str">
        <f t="shared" ref="R199:R262" si="19">"http://www8.mpce.mp.br/"&amp;PROPER(A199)&amp;"/"&amp;SUBSTITUTE(SUBSTITUTE(C199,".",""),"-","")&amp;".pdf"</f>
        <v>http://www8.mpce.mp.br/Inexigibilidade/092022000119002.pdf</v>
      </c>
      <c r="S199" s="44" t="str">
        <f t="shared" si="18"/>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7"/>
        <v>2022NE00872</v>
      </c>
      <c r="H200" s="22" t="s">
        <v>758</v>
      </c>
      <c r="I200" s="6" t="s">
        <v>736</v>
      </c>
      <c r="J200" s="30">
        <v>7373434000186</v>
      </c>
      <c r="L200" s="14"/>
      <c r="M200" t="s">
        <v>701</v>
      </c>
      <c r="N200" t="str">
        <f t="shared" si="13"/>
        <v>http://www.mpce.mp.br/wp-content/uploads/2022/08/2022NE00872.pdf</v>
      </c>
      <c r="R200" s="44" t="str">
        <f t="shared" si="19"/>
        <v>http://www8.mpce.mp.br/Dispensa /38416/20184.pdf</v>
      </c>
      <c r="S200" s="44" t="str">
        <f t="shared" si="18"/>
        <v>38416/2018-4</v>
      </c>
      <c r="T200" t="s">
        <v>1021</v>
      </c>
      <c r="U200" t="s">
        <v>789</v>
      </c>
    </row>
    <row r="201" spans="1:21" ht="38.25" x14ac:dyDescent="0.25">
      <c r="A201" s="34" t="s">
        <v>20</v>
      </c>
      <c r="B201" s="4" t="s">
        <v>21</v>
      </c>
      <c r="C201" s="41" t="str">
        <f t="shared" ref="C201:C205" si="20">(HYPERLINK(T201,U201))</f>
        <v>09.2022.00000910-7</v>
      </c>
      <c r="D201" s="5">
        <v>44684</v>
      </c>
      <c r="E201" s="20" t="s">
        <v>194</v>
      </c>
      <c r="F201" s="4" t="s">
        <v>472</v>
      </c>
      <c r="G201" s="7" t="str">
        <f t="shared" si="17"/>
        <v>2022NE00899</v>
      </c>
      <c r="H201" s="22" t="s">
        <v>807</v>
      </c>
      <c r="I201" s="6" t="s">
        <v>814</v>
      </c>
      <c r="J201" s="30">
        <v>27059565000109</v>
      </c>
      <c r="L201" s="14"/>
      <c r="M201" t="s">
        <v>790</v>
      </c>
      <c r="N201" t="str">
        <f t="shared" si="13"/>
        <v>http://www.mpce.mp.br/wp-content/uploads/2022/08/2022NE00899.pdf</v>
      </c>
      <c r="R201" s="44" t="str">
        <f t="shared" si="19"/>
        <v>http://www8.mpce.mp.br/Inexigibilidade/092022000009107.pdf</v>
      </c>
      <c r="S201" s="44" t="str">
        <f t="shared" si="18"/>
        <v>09.2022.00000910-7</v>
      </c>
      <c r="T201" t="s">
        <v>1026</v>
      </c>
      <c r="U201" t="s">
        <v>471</v>
      </c>
    </row>
    <row r="202" spans="1:21" ht="51" x14ac:dyDescent="0.25">
      <c r="A202" s="34" t="s">
        <v>22</v>
      </c>
      <c r="B202" s="4" t="s">
        <v>23</v>
      </c>
      <c r="C202" s="41" t="str">
        <f t="shared" si="20"/>
        <v>09.2022.00002496-3</v>
      </c>
      <c r="D202" s="5">
        <v>44685</v>
      </c>
      <c r="E202" s="20" t="s">
        <v>802</v>
      </c>
      <c r="F202" s="4" t="s">
        <v>466</v>
      </c>
      <c r="G202" s="7" t="str">
        <f t="shared" si="17"/>
        <v>2022NE00910</v>
      </c>
      <c r="H202" s="22" t="s">
        <v>808</v>
      </c>
      <c r="I202" s="6" t="s">
        <v>815</v>
      </c>
      <c r="J202" s="30">
        <v>18191228000171</v>
      </c>
      <c r="L202" s="14"/>
      <c r="M202" t="s">
        <v>791</v>
      </c>
      <c r="N202" t="str">
        <f t="shared" si="13"/>
        <v>http://www.mpce.mp.br/wp-content/uploads/2022/08/2022NE00910.pdf</v>
      </c>
      <c r="R202" s="44" t="str">
        <f t="shared" si="19"/>
        <v>http://www8.mpce.mp.br/Dispensa/092022000024963.pdf</v>
      </c>
      <c r="S202" s="44" t="str">
        <f t="shared" si="18"/>
        <v>09.2022.00002496-3</v>
      </c>
      <c r="T202" t="s">
        <v>1027</v>
      </c>
      <c r="U202" t="s">
        <v>465</v>
      </c>
    </row>
    <row r="203" spans="1:21" ht="25.5" x14ac:dyDescent="0.25">
      <c r="A203" s="34" t="s">
        <v>22</v>
      </c>
      <c r="B203" s="4" t="s">
        <v>140</v>
      </c>
      <c r="C203" s="41" t="str">
        <f t="shared" si="20"/>
        <v>09.2022.00013886-5</v>
      </c>
      <c r="D203" s="24">
        <v>44691</v>
      </c>
      <c r="E203" s="20" t="s">
        <v>800</v>
      </c>
      <c r="F203" s="4" t="s">
        <v>820</v>
      </c>
      <c r="G203" s="7" t="str">
        <f t="shared" si="17"/>
        <v>2022NE00940</v>
      </c>
      <c r="H203" s="22" t="s">
        <v>809</v>
      </c>
      <c r="I203" s="6" t="s">
        <v>816</v>
      </c>
      <c r="J203" s="30">
        <v>29101955000117</v>
      </c>
      <c r="L203" s="14"/>
      <c r="M203" t="s">
        <v>792</v>
      </c>
      <c r="N203" t="str">
        <f t="shared" si="13"/>
        <v>http://www.mpce.mp.br/wp-content/uploads/2022/08/2022NE00940.pdf</v>
      </c>
      <c r="R203" s="44" t="str">
        <f t="shared" si="19"/>
        <v>http://www8.mpce.mp.br/Dispensa/092022000138865.pdf</v>
      </c>
      <c r="S203" s="44" t="str">
        <f t="shared" si="18"/>
        <v>09.2022.00013886-5</v>
      </c>
      <c r="T203" s="44" t="s">
        <v>1032</v>
      </c>
      <c r="U203" t="s">
        <v>1033</v>
      </c>
    </row>
    <row r="204" spans="1:21" ht="25.5" x14ac:dyDescent="0.25">
      <c r="A204" s="34" t="s">
        <v>22</v>
      </c>
      <c r="B204" s="4" t="s">
        <v>140</v>
      </c>
      <c r="C204" s="41" t="str">
        <f t="shared" si="20"/>
        <v>09.2022.00013886-5</v>
      </c>
      <c r="D204" s="24">
        <v>44691</v>
      </c>
      <c r="E204" s="20" t="s">
        <v>800</v>
      </c>
      <c r="F204" s="4" t="s">
        <v>820</v>
      </c>
      <c r="G204" s="7" t="str">
        <f t="shared" si="17"/>
        <v>2022NE00941</v>
      </c>
      <c r="H204" s="22" t="s">
        <v>809</v>
      </c>
      <c r="I204" s="6" t="s">
        <v>817</v>
      </c>
      <c r="J204" s="30">
        <v>29101955000117</v>
      </c>
      <c r="L204" s="14"/>
      <c r="M204" t="s">
        <v>793</v>
      </c>
      <c r="N204" t="str">
        <f t="shared" si="13"/>
        <v>http://www.mpce.mp.br/wp-content/uploads/2022/08/2022NE00941.pdf</v>
      </c>
      <c r="R204" s="44" t="str">
        <f t="shared" si="19"/>
        <v>http://www8.mpce.mp.br/Dispensa/092022000138865.pdf</v>
      </c>
      <c r="S204" s="44" t="str">
        <f t="shared" si="18"/>
        <v>09.2022.00013886-5</v>
      </c>
      <c r="T204" s="44" t="s">
        <v>1032</v>
      </c>
      <c r="U204" t="s">
        <v>1033</v>
      </c>
    </row>
    <row r="205" spans="1:21" ht="25.5" x14ac:dyDescent="0.25">
      <c r="A205" s="34" t="s">
        <v>22</v>
      </c>
      <c r="B205" s="4" t="s">
        <v>140</v>
      </c>
      <c r="C205" s="41" t="str">
        <f t="shared" si="20"/>
        <v>09.2022.00013886-5</v>
      </c>
      <c r="D205" s="24">
        <v>44691</v>
      </c>
      <c r="E205" s="20" t="s">
        <v>800</v>
      </c>
      <c r="F205" s="4" t="s">
        <v>474</v>
      </c>
      <c r="G205" s="7" t="str">
        <f t="shared" si="17"/>
        <v>2022NE00942</v>
      </c>
      <c r="H205" s="22" t="s">
        <v>809</v>
      </c>
      <c r="I205" s="6" t="s">
        <v>816</v>
      </c>
      <c r="J205" s="30">
        <v>29101955000117</v>
      </c>
      <c r="L205" s="14"/>
      <c r="M205" t="s">
        <v>794</v>
      </c>
      <c r="N205" t="str">
        <f t="shared" si="13"/>
        <v>http://www.mpce.mp.br/wp-content/uploads/2022/08/2022NE00942.pdf</v>
      </c>
      <c r="R205" s="44" t="str">
        <f t="shared" si="19"/>
        <v>http://www8.mpce.mp.br/Dispensa/092022000138865.pdf</v>
      </c>
      <c r="S205" s="44" t="str">
        <f t="shared" si="18"/>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7"/>
        <v>2022NE00943</v>
      </c>
      <c r="H206" s="22" t="s">
        <v>342</v>
      </c>
      <c r="I206" s="6" t="s">
        <v>241</v>
      </c>
      <c r="J206" s="30">
        <v>558659000168</v>
      </c>
      <c r="L206" s="14"/>
      <c r="M206" t="s">
        <v>795</v>
      </c>
      <c r="N206" t="str">
        <f t="shared" si="13"/>
        <v>http://www.mpce.mp.br/wp-content/uploads/2022/08/2022NE00943.pdf</v>
      </c>
      <c r="R206" s="44" t="str">
        <f t="shared" si="19"/>
        <v>http://www8.mpce.mp.br/Dispensa/6774/20192.pdf</v>
      </c>
      <c r="S206" s="44" t="str">
        <f t="shared" si="18"/>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7"/>
        <v>2022NE00946</v>
      </c>
      <c r="H207" s="22" t="s">
        <v>810</v>
      </c>
      <c r="I207" s="6" t="s">
        <v>218</v>
      </c>
      <c r="J207" s="30">
        <v>77748638349</v>
      </c>
      <c r="L207" s="14"/>
      <c r="M207" t="s">
        <v>796</v>
      </c>
      <c r="N207" t="str">
        <f t="shared" si="13"/>
        <v>http://www.mpce.mp.br/wp-content/uploads/2022/08/2022NE00946.pdf</v>
      </c>
      <c r="R207" s="44" t="str">
        <f t="shared" si="19"/>
        <v>http://www8.mpce.mp.br/Dispensa/21507/20189.pdf</v>
      </c>
      <c r="S207" s="44" t="str">
        <f t="shared" si="18"/>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7"/>
        <v>2022NE00956</v>
      </c>
      <c r="H208" s="22" t="s">
        <v>811</v>
      </c>
      <c r="I208" s="6" t="s">
        <v>108</v>
      </c>
      <c r="J208" s="30">
        <v>12967719000185</v>
      </c>
      <c r="L208" s="14"/>
      <c r="M208" t="s">
        <v>797</v>
      </c>
      <c r="N208" t="str">
        <f t="shared" si="13"/>
        <v>http://www.mpce.mp.br/wp-content/uploads/2022/08/2022NE00956.pdf</v>
      </c>
      <c r="R208" s="44" t="str">
        <f t="shared" si="19"/>
        <v>http://www8.mpce.mp.br/Dispensa/092020000123310.pdf</v>
      </c>
      <c r="S208" s="44" t="str">
        <f t="shared" si="18"/>
        <v>09.2020.00012331-0</v>
      </c>
      <c r="T208" t="s">
        <v>1030</v>
      </c>
      <c r="U208" t="s">
        <v>823</v>
      </c>
    </row>
    <row r="209" spans="1:21" ht="25.5" x14ac:dyDescent="0.25">
      <c r="A209" s="34" t="s">
        <v>20</v>
      </c>
      <c r="B209" s="4" t="s">
        <v>21</v>
      </c>
      <c r="C209" s="41" t="str">
        <f t="shared" ref="C209:C215" si="21">(HYPERLINK(T209,U209))</f>
        <v>09.2022.00000872-0</v>
      </c>
      <c r="D209" s="24">
        <v>44705</v>
      </c>
      <c r="E209" s="20" t="s">
        <v>801</v>
      </c>
      <c r="F209" s="4" t="s">
        <v>128</v>
      </c>
      <c r="G209" s="7" t="str">
        <f t="shared" si="17"/>
        <v>2022NE00997</v>
      </c>
      <c r="H209" s="22" t="s">
        <v>812</v>
      </c>
      <c r="I209" s="6" t="s">
        <v>818</v>
      </c>
      <c r="J209" s="30">
        <v>7113566000179</v>
      </c>
      <c r="L209" s="14"/>
      <c r="M209" t="s">
        <v>798</v>
      </c>
      <c r="N209" t="str">
        <f t="shared" si="13"/>
        <v>http://www.mpce.mp.br/wp-content/uploads/2022/08/2022NE00997.pdf</v>
      </c>
      <c r="R209" s="44" t="str">
        <f t="shared" si="19"/>
        <v>http://www8.mpce.mp.br/Inexigibilidade/092022000008720.pdf</v>
      </c>
      <c r="S209" s="44" t="str">
        <f t="shared" si="18"/>
        <v>09.2022.00000872-0</v>
      </c>
      <c r="T209" t="s">
        <v>1018</v>
      </c>
      <c r="U209" t="s">
        <v>135</v>
      </c>
    </row>
    <row r="210" spans="1:21" ht="51" x14ac:dyDescent="0.25">
      <c r="A210" s="34" t="s">
        <v>20</v>
      </c>
      <c r="B210" s="15" t="s">
        <v>475</v>
      </c>
      <c r="C210" s="41" t="str">
        <f t="shared" si="21"/>
        <v>09.2022.00017116-4</v>
      </c>
      <c r="D210" s="24">
        <v>44711</v>
      </c>
      <c r="E210" s="20" t="s">
        <v>806</v>
      </c>
      <c r="F210" s="4" t="s">
        <v>825</v>
      </c>
      <c r="G210" s="7" t="str">
        <f t="shared" si="17"/>
        <v>2022NE01048</v>
      </c>
      <c r="H210" s="22" t="s">
        <v>813</v>
      </c>
      <c r="I210" s="6" t="s">
        <v>819</v>
      </c>
      <c r="J210" s="30">
        <v>20519953000178</v>
      </c>
      <c r="L210" s="14"/>
      <c r="M210" t="s">
        <v>799</v>
      </c>
      <c r="N210" t="str">
        <f t="shared" si="13"/>
        <v>http://www.mpce.mp.br/wp-content/uploads/2022/08/2022NE01048.pdf</v>
      </c>
      <c r="R210" s="44" t="str">
        <f t="shared" si="19"/>
        <v>http://www8.mpce.mp.br/Inexigibilidade/092022000171164.pdf</v>
      </c>
      <c r="S210" s="44" t="str">
        <f t="shared" si="18"/>
        <v>09.2022.00017116-4</v>
      </c>
      <c r="T210" t="s">
        <v>1031</v>
      </c>
      <c r="U210" t="s">
        <v>824</v>
      </c>
    </row>
    <row r="211" spans="1:21" ht="38.25" x14ac:dyDescent="0.25">
      <c r="A211" s="36" t="s">
        <v>20</v>
      </c>
      <c r="B211" s="11" t="s">
        <v>140</v>
      </c>
      <c r="C211" s="41" t="str">
        <f>HYPERLINK("http://www8.mpce.mp.br/Inexigibilidade/092021000070909.pdf","09.2021.00007090-9")</f>
        <v>09.2021.00007090-9</v>
      </c>
      <c r="D211" s="24">
        <v>44714</v>
      </c>
      <c r="E211" s="38" t="s">
        <v>854</v>
      </c>
      <c r="F211" s="4" t="s">
        <v>474</v>
      </c>
      <c r="G211" s="7" t="str">
        <f t="shared" si="17"/>
        <v>2022NE01070</v>
      </c>
      <c r="H211" s="22" t="s">
        <v>882</v>
      </c>
      <c r="I211" s="39" t="s">
        <v>898</v>
      </c>
      <c r="J211" s="30">
        <v>33683111000107</v>
      </c>
      <c r="L211" s="14"/>
      <c r="M211" t="s">
        <v>826</v>
      </c>
      <c r="N211" t="str">
        <f t="shared" si="13"/>
        <v>http://www.mpce.mp.br/wp-content/uploads/2022/08/2022NE01070.pdf</v>
      </c>
      <c r="R211" s="44" t="str">
        <f t="shared" si="19"/>
        <v>http://www8.mpce.mp.br/Inexigibilidade/092021000070909.pdf</v>
      </c>
      <c r="S211" s="44" t="str">
        <f t="shared" si="18"/>
        <v>09.2021.00007090-9</v>
      </c>
      <c r="T211" t="s">
        <v>1034</v>
      </c>
      <c r="U211" t="s">
        <v>906</v>
      </c>
    </row>
    <row r="212" spans="1:21" ht="51" x14ac:dyDescent="0.25">
      <c r="A212" s="36" t="s">
        <v>20</v>
      </c>
      <c r="B212" s="15" t="s">
        <v>475</v>
      </c>
      <c r="C212" s="41" t="str">
        <f t="shared" si="21"/>
        <v>09.2022.00015425-4</v>
      </c>
      <c r="D212" s="24">
        <v>44714</v>
      </c>
      <c r="E212" s="37" t="s">
        <v>855</v>
      </c>
      <c r="F212" s="4" t="s">
        <v>463</v>
      </c>
      <c r="G212" s="7" t="str">
        <f t="shared" si="17"/>
        <v>2022NE01071</v>
      </c>
      <c r="H212" s="22" t="s">
        <v>883</v>
      </c>
      <c r="I212" s="39" t="s">
        <v>899</v>
      </c>
      <c r="J212" s="30">
        <v>13642597000110</v>
      </c>
      <c r="L212" s="14"/>
      <c r="M212" t="s">
        <v>827</v>
      </c>
      <c r="N212" t="str">
        <f t="shared" si="13"/>
        <v>http://www.mpce.mp.br/wp-content/uploads/2022/08/2022NE01071.pdf</v>
      </c>
      <c r="R212" s="44" t="str">
        <f t="shared" si="19"/>
        <v>http://www8.mpce.mp.br/Inexigibilidade/092022000154254.pdf</v>
      </c>
      <c r="S212" s="44" t="str">
        <f t="shared" si="18"/>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17"/>
        <v>2022NE01086</v>
      </c>
      <c r="H213" s="22">
        <v>79690.600000000006</v>
      </c>
      <c r="I213" s="6" t="s">
        <v>900</v>
      </c>
      <c r="J213" s="30">
        <v>18284407000153</v>
      </c>
      <c r="L213" s="14"/>
      <c r="M213" t="s">
        <v>828</v>
      </c>
      <c r="N213" t="str">
        <f t="shared" si="13"/>
        <v>http://www.mpce.mp.br/wp-content/uploads/2022/08/2022NE01086.pdf</v>
      </c>
      <c r="R213" s="44" t="str">
        <f t="shared" si="19"/>
        <v>http://www8.mpce.mp.br/Dispensa/23970/20195.pdf</v>
      </c>
      <c r="S213" s="44" t="str">
        <f t="shared" si="18"/>
        <v>23970/2019-5</v>
      </c>
      <c r="T213" t="s">
        <v>1036</v>
      </c>
      <c r="U213" t="s">
        <v>1037</v>
      </c>
    </row>
    <row r="214" spans="1:21" ht="25.5" x14ac:dyDescent="0.25">
      <c r="A214" s="36" t="s">
        <v>20</v>
      </c>
      <c r="B214" s="4" t="s">
        <v>21</v>
      </c>
      <c r="C214" s="41" t="str">
        <f t="shared" si="21"/>
        <v>09.2022.00011844-7</v>
      </c>
      <c r="D214" s="24">
        <v>44715</v>
      </c>
      <c r="E214" s="37" t="s">
        <v>857</v>
      </c>
      <c r="F214" s="4" t="s">
        <v>142</v>
      </c>
      <c r="G214" s="7" t="str">
        <f t="shared" si="17"/>
        <v>2022NE01092</v>
      </c>
      <c r="H214" s="22" t="s">
        <v>884</v>
      </c>
      <c r="I214" s="39" t="s">
        <v>708</v>
      </c>
      <c r="J214" s="30">
        <v>76535764000143</v>
      </c>
      <c r="L214" s="14"/>
      <c r="M214" t="s">
        <v>829</v>
      </c>
      <c r="N214" t="str">
        <f t="shared" si="13"/>
        <v>http://www.mpce.mp.br/wp-content/uploads/2022/08/2022NE01092.pdf</v>
      </c>
      <c r="R214" s="44" t="str">
        <f t="shared" si="19"/>
        <v>http://www8.mpce.mp.br/Inexigibilidade/092022000118447.pdf</v>
      </c>
      <c r="S214" s="44" t="str">
        <f t="shared" si="18"/>
        <v>09.2022.00011844-7</v>
      </c>
      <c r="T214" t="s">
        <v>979</v>
      </c>
      <c r="U214" t="s">
        <v>783</v>
      </c>
    </row>
    <row r="215" spans="1:21" ht="51" x14ac:dyDescent="0.25">
      <c r="A215" s="36" t="s">
        <v>20</v>
      </c>
      <c r="B215" s="11" t="s">
        <v>475</v>
      </c>
      <c r="C215" s="41" t="str">
        <f t="shared" si="21"/>
        <v>09.2021.00016130-0</v>
      </c>
      <c r="D215" s="24">
        <v>44720</v>
      </c>
      <c r="E215" s="37" t="s">
        <v>858</v>
      </c>
      <c r="F215" s="4" t="s">
        <v>463</v>
      </c>
      <c r="G215" s="7" t="str">
        <f t="shared" si="17"/>
        <v>2022NE01127</v>
      </c>
      <c r="H215" s="22" t="s">
        <v>885</v>
      </c>
      <c r="I215" s="39" t="s">
        <v>901</v>
      </c>
      <c r="J215" s="30">
        <v>42921701000103</v>
      </c>
      <c r="L215" s="14"/>
      <c r="M215" t="s">
        <v>830</v>
      </c>
      <c r="N215" t="str">
        <f t="shared" si="13"/>
        <v>http://www.mpce.mp.br/wp-content/uploads/2022/08/2022NE01127.pdf</v>
      </c>
      <c r="R215" s="44" t="str">
        <f t="shared" si="19"/>
        <v>http://www8.mpce.mp.br/Inexigibilidade/092021000161300.pdf</v>
      </c>
      <c r="S215" s="44" t="str">
        <f t="shared" si="18"/>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17"/>
        <v>2022NE01140</v>
      </c>
      <c r="H216" s="22" t="s">
        <v>886</v>
      </c>
      <c r="I216" s="39" t="s">
        <v>902</v>
      </c>
      <c r="J216" s="30">
        <v>7341423000114</v>
      </c>
      <c r="L216" s="14"/>
      <c r="M216" t="s">
        <v>831</v>
      </c>
      <c r="N216" t="str">
        <f t="shared" si="13"/>
        <v>http://www.mpce.mp.br/wp-content/uploads/2022/08/2022NE01140.pdf</v>
      </c>
      <c r="R216" s="44" t="str">
        <f t="shared" si="19"/>
        <v>http://www8.mpce.mp.br/Inexigibilidade/48002/20170.pdf</v>
      </c>
      <c r="S216" s="44" t="str">
        <f t="shared" si="18"/>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17"/>
        <v>2022NE01150</v>
      </c>
      <c r="H217" s="22" t="s">
        <v>887</v>
      </c>
      <c r="I217" s="39" t="s">
        <v>242</v>
      </c>
      <c r="J217" s="30">
        <v>23017090353</v>
      </c>
      <c r="L217" s="14"/>
      <c r="M217" t="s">
        <v>832</v>
      </c>
      <c r="N217" t="str">
        <f t="shared" ref="N217:N253" si="22">"http://www.mpce.mp.br/wp-content/uploads/2022/08/"&amp;M217&amp;".pdf"</f>
        <v>http://www.mpce.mp.br/wp-content/uploads/2022/08/2022NE01150.pdf</v>
      </c>
      <c r="R217" s="44" t="str">
        <f t="shared" si="19"/>
        <v>http://www8.mpce.mp.br/Dispensa/33570/20159.pdf</v>
      </c>
      <c r="S217" s="44" t="str">
        <f t="shared" si="18"/>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17"/>
        <v>2022NE01152</v>
      </c>
      <c r="H218" s="22" t="s">
        <v>888</v>
      </c>
      <c r="I218" s="39" t="s">
        <v>225</v>
      </c>
      <c r="J218" s="30">
        <v>20941439372</v>
      </c>
      <c r="L218" s="14"/>
      <c r="M218" t="s">
        <v>833</v>
      </c>
      <c r="N218" t="str">
        <f t="shared" si="22"/>
        <v>http://www.mpce.mp.br/wp-content/uploads/2022/08/2022NE01152.pdf</v>
      </c>
      <c r="R218" s="44" t="str">
        <f t="shared" si="19"/>
        <v>http://www8.mpce.mp.br/Dispensa/67950/20160.pdf</v>
      </c>
      <c r="S218" s="44" t="str">
        <f t="shared" si="18"/>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17"/>
        <v>2022NE01157</v>
      </c>
      <c r="H219" s="22" t="s">
        <v>889</v>
      </c>
      <c r="I219" s="39" t="s">
        <v>903</v>
      </c>
      <c r="J219" s="30">
        <v>4960172000168</v>
      </c>
      <c r="L219" s="14"/>
      <c r="M219" t="s">
        <v>834</v>
      </c>
      <c r="N219" t="str">
        <f t="shared" si="22"/>
        <v>http://www.mpce.mp.br/wp-content/uploads/2022/08/2022NE01157.pdf</v>
      </c>
      <c r="R219" s="44" t="str">
        <f t="shared" si="19"/>
        <v>http://www8.mpce.mp.br/Dispensa/092022000191650.pdf</v>
      </c>
      <c r="S219" s="44" t="str">
        <f t="shared" si="18"/>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17"/>
        <v>2022NE01163</v>
      </c>
      <c r="H220" s="22" t="s">
        <v>890</v>
      </c>
      <c r="I220" s="39" t="s">
        <v>123</v>
      </c>
      <c r="J220" s="30">
        <v>12458204000150</v>
      </c>
      <c r="L220" s="14"/>
      <c r="M220" t="s">
        <v>835</v>
      </c>
      <c r="N220" t="str">
        <f t="shared" si="22"/>
        <v>http://www.mpce.mp.br/wp-content/uploads/2022/08/2022NE01163.pdf</v>
      </c>
      <c r="R220" s="44" t="str">
        <f t="shared" si="19"/>
        <v>http://www8.mpce.mp.br/Dispensa/26067/20148.pdf</v>
      </c>
      <c r="S220" s="44" t="str">
        <f t="shared" si="18"/>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si="17"/>
        <v>2022NE01170</v>
      </c>
      <c r="H221" s="22" t="s">
        <v>891</v>
      </c>
      <c r="I221" s="39" t="s">
        <v>904</v>
      </c>
      <c r="J221" s="30">
        <v>6965370000140</v>
      </c>
      <c r="L221" s="14"/>
      <c r="M221" t="s">
        <v>836</v>
      </c>
      <c r="N221" t="str">
        <f t="shared" si="22"/>
        <v>http://www.mpce.mp.br/wp-content/uploads/2022/08/2022NE01170.pdf</v>
      </c>
      <c r="R221" s="44" t="str">
        <f t="shared" si="19"/>
        <v>http://www8.mpce.mp.br/Dispensa/092022000207303.pdf</v>
      </c>
      <c r="S221" s="44" t="str">
        <f t="shared" si="18"/>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17"/>
        <v>2022NE01172</v>
      </c>
      <c r="H222" s="22" t="s">
        <v>892</v>
      </c>
      <c r="I222" s="39" t="s">
        <v>218</v>
      </c>
      <c r="J222" s="30">
        <v>77748638349</v>
      </c>
      <c r="L222" s="14"/>
      <c r="M222" t="s">
        <v>837</v>
      </c>
      <c r="N222" t="str">
        <f t="shared" si="22"/>
        <v>http://www.mpce.mp.br/wp-content/uploads/2022/08/2022NE01172.pdf</v>
      </c>
      <c r="R222" s="44" t="str">
        <f t="shared" si="19"/>
        <v>http://www8.mpce.mp.br/Dispensa/21507/20189.pdf</v>
      </c>
      <c r="S222" s="44" t="str">
        <f t="shared" si="18"/>
        <v>21507/2018-9</v>
      </c>
      <c r="T222" t="s">
        <v>1051</v>
      </c>
      <c r="U222" t="s">
        <v>1052</v>
      </c>
    </row>
    <row r="223" spans="1:21" ht="89.25" x14ac:dyDescent="0.25">
      <c r="A223" s="36" t="s">
        <v>20</v>
      </c>
      <c r="B223" s="15" t="s">
        <v>475</v>
      </c>
      <c r="C223" s="41" t="str">
        <f t="shared" ref="C223:C246" si="23">(HYPERLINK(T223,U223))</f>
        <v>09.2022.00017775-8</v>
      </c>
      <c r="D223" s="24">
        <v>44739</v>
      </c>
      <c r="E223" s="37" t="s">
        <v>866</v>
      </c>
      <c r="F223" s="4" t="s">
        <v>474</v>
      </c>
      <c r="G223" s="7" t="str">
        <f t="shared" si="17"/>
        <v>2022NE01198</v>
      </c>
      <c r="H223" s="22" t="s">
        <v>893</v>
      </c>
      <c r="I223" s="39" t="s">
        <v>905</v>
      </c>
      <c r="J223" s="30">
        <v>15915016000100</v>
      </c>
      <c r="L223" s="14"/>
      <c r="M223" t="s">
        <v>838</v>
      </c>
      <c r="N223" t="str">
        <f t="shared" si="22"/>
        <v>http://www.mpce.mp.br/wp-content/uploads/2022/08/2022NE01198.pdf</v>
      </c>
      <c r="R223" s="44" t="str">
        <f t="shared" si="19"/>
        <v>http://www8.mpce.mp.br/Inexigibilidade/092022000177758.pdf</v>
      </c>
      <c r="S223" s="44" t="str">
        <f t="shared" si="18"/>
        <v>09.2022.00017775-8</v>
      </c>
      <c r="T223" t="s">
        <v>1053</v>
      </c>
      <c r="U223" t="s">
        <v>1054</v>
      </c>
    </row>
    <row r="224" spans="1:21" ht="38.25" x14ac:dyDescent="0.25">
      <c r="A224" s="36" t="s">
        <v>22</v>
      </c>
      <c r="B224" s="4" t="s">
        <v>912</v>
      </c>
      <c r="C224" s="41" t="str">
        <f t="shared" si="23"/>
        <v>09.2022.00022365-8</v>
      </c>
      <c r="D224" s="24">
        <v>44739</v>
      </c>
      <c r="E224" s="37" t="s">
        <v>867</v>
      </c>
      <c r="F224" s="4" t="s">
        <v>470</v>
      </c>
      <c r="G224" s="7" t="str">
        <f t="shared" si="17"/>
        <v>2022NE01208</v>
      </c>
      <c r="H224" s="22" t="s">
        <v>894</v>
      </c>
      <c r="I224" s="39" t="s">
        <v>256</v>
      </c>
      <c r="J224" s="30">
        <v>7047251000170</v>
      </c>
      <c r="L224" s="14"/>
      <c r="M224" t="s">
        <v>839</v>
      </c>
      <c r="N224" t="str">
        <f t="shared" si="22"/>
        <v>http://www.mpce.mp.br/wp-content/uploads/2022/08/2022NE01208.pdf</v>
      </c>
      <c r="R224" s="44" t="str">
        <f t="shared" si="19"/>
        <v>http://www8.mpce.mp.br/Dispensa/092022000223658.pdf</v>
      </c>
      <c r="S224" s="44" t="str">
        <f t="shared" si="18"/>
        <v>09.2022.00022365-8</v>
      </c>
      <c r="T224" t="s">
        <v>1055</v>
      </c>
      <c r="U224" t="s">
        <v>1056</v>
      </c>
    </row>
    <row r="225" spans="1:21" ht="38.25" x14ac:dyDescent="0.25">
      <c r="A225" s="36" t="s">
        <v>22</v>
      </c>
      <c r="B225" s="4" t="s">
        <v>912</v>
      </c>
      <c r="C225" s="41" t="str">
        <f t="shared" si="23"/>
        <v>09.2022.00022349-1</v>
      </c>
      <c r="D225" s="24">
        <v>44739</v>
      </c>
      <c r="E225" s="37" t="s">
        <v>868</v>
      </c>
      <c r="F225" s="4" t="s">
        <v>470</v>
      </c>
      <c r="G225" s="7" t="str">
        <f t="shared" si="17"/>
        <v>2022NE01209</v>
      </c>
      <c r="H225" s="22" t="s">
        <v>895</v>
      </c>
      <c r="I225" s="39" t="s">
        <v>256</v>
      </c>
      <c r="J225" s="30">
        <v>7047251000170</v>
      </c>
      <c r="L225" s="14"/>
      <c r="M225" t="s">
        <v>840</v>
      </c>
      <c r="N225" t="str">
        <f t="shared" si="22"/>
        <v>http://www.mpce.mp.br/wp-content/uploads/2022/08/2022NE01209.pdf</v>
      </c>
      <c r="R225" s="44" t="str">
        <f t="shared" si="19"/>
        <v>http://www8.mpce.mp.br/Dispensa/092022000223491.pdf</v>
      </c>
      <c r="S225" s="44" t="str">
        <f t="shared" si="18"/>
        <v>09.2022.00022349-1</v>
      </c>
      <c r="T225" t="s">
        <v>1057</v>
      </c>
      <c r="U225" t="s">
        <v>1058</v>
      </c>
    </row>
    <row r="226" spans="1:21" ht="38.25" x14ac:dyDescent="0.25">
      <c r="A226" s="36" t="s">
        <v>22</v>
      </c>
      <c r="B226" s="4" t="s">
        <v>912</v>
      </c>
      <c r="C226" s="41" t="str">
        <f t="shared" si="23"/>
        <v>09.2022.00022005-0</v>
      </c>
      <c r="D226" s="24">
        <v>44739</v>
      </c>
      <c r="E226" s="37" t="s">
        <v>869</v>
      </c>
      <c r="F226" s="4" t="s">
        <v>470</v>
      </c>
      <c r="G226" s="7" t="str">
        <f t="shared" si="17"/>
        <v>2022NE01210</v>
      </c>
      <c r="H226" s="22" t="s">
        <v>896</v>
      </c>
      <c r="I226" s="39" t="s">
        <v>256</v>
      </c>
      <c r="J226" s="30">
        <v>7047251000170</v>
      </c>
      <c r="L226" s="14"/>
      <c r="M226" t="s">
        <v>841</v>
      </c>
      <c r="N226" t="str">
        <f t="shared" si="22"/>
        <v>http://www.mpce.mp.br/wp-content/uploads/2022/08/2022NE01210.pdf</v>
      </c>
      <c r="R226" s="44" t="str">
        <f t="shared" si="19"/>
        <v>http://www8.mpce.mp.br/Dispensa/092022000220050.pdf</v>
      </c>
      <c r="S226" s="44" t="str">
        <f t="shared" si="18"/>
        <v>09.2022.00022005-0</v>
      </c>
      <c r="T226" t="s">
        <v>1059</v>
      </c>
      <c r="U226" t="s">
        <v>1060</v>
      </c>
    </row>
    <row r="227" spans="1:21" ht="38.25" x14ac:dyDescent="0.25">
      <c r="A227" s="36" t="s">
        <v>22</v>
      </c>
      <c r="B227" s="4" t="s">
        <v>912</v>
      </c>
      <c r="C227" s="41" t="str">
        <f t="shared" si="23"/>
        <v>09.2022.00021970-0</v>
      </c>
      <c r="D227" s="24">
        <v>44739</v>
      </c>
      <c r="E227" s="37" t="s">
        <v>870</v>
      </c>
      <c r="F227" s="4" t="s">
        <v>470</v>
      </c>
      <c r="G227" s="7" t="str">
        <f t="shared" si="17"/>
        <v>2022NE01211</v>
      </c>
      <c r="H227" s="22" t="s">
        <v>897</v>
      </c>
      <c r="I227" s="39" t="s">
        <v>256</v>
      </c>
      <c r="J227" s="30">
        <v>7047251000170</v>
      </c>
      <c r="L227" s="14"/>
      <c r="M227" t="s">
        <v>842</v>
      </c>
      <c r="N227" t="str">
        <f t="shared" si="22"/>
        <v>http://www.mpce.mp.br/wp-content/uploads/2022/08/2022NE01211.pdf</v>
      </c>
      <c r="R227" s="44" t="str">
        <f t="shared" si="19"/>
        <v>http://www8.mpce.mp.br/Dispensa/092022000219700.pdf</v>
      </c>
      <c r="S227" s="44" t="str">
        <f t="shared" si="18"/>
        <v>09.2022.00021970-0</v>
      </c>
      <c r="T227" t="s">
        <v>1061</v>
      </c>
      <c r="U227" t="s">
        <v>1062</v>
      </c>
    </row>
    <row r="228" spans="1:21" ht="25.5" x14ac:dyDescent="0.25">
      <c r="A228" s="36" t="s">
        <v>20</v>
      </c>
      <c r="B228" s="4" t="s">
        <v>21</v>
      </c>
      <c r="C228" s="41" t="str">
        <f t="shared" si="23"/>
        <v>09.2022.00022980-8</v>
      </c>
      <c r="D228" s="24">
        <v>44741</v>
      </c>
      <c r="E228" s="37" t="s">
        <v>871</v>
      </c>
      <c r="F228" s="4" t="s">
        <v>128</v>
      </c>
      <c r="G228" s="7" t="str">
        <f t="shared" si="17"/>
        <v>2022NE01269</v>
      </c>
      <c r="H228" s="22" t="s">
        <v>549</v>
      </c>
      <c r="I228" s="39" t="s">
        <v>50</v>
      </c>
      <c r="J228" s="30">
        <v>7476369000114</v>
      </c>
      <c r="L228" s="14"/>
      <c r="M228" t="s">
        <v>843</v>
      </c>
      <c r="N228" t="str">
        <f t="shared" si="22"/>
        <v>http://www.mpce.mp.br/wp-content/uploads/2022/08/2022NE01269.pdf</v>
      </c>
      <c r="R228" s="44" t="str">
        <f t="shared" si="19"/>
        <v>http://www8.mpce.mp.br/Inexigibilidade/092022000229808.pdf</v>
      </c>
      <c r="S228" s="44" t="str">
        <f t="shared" si="18"/>
        <v>09.2022.00022980-8</v>
      </c>
      <c r="T228" t="s">
        <v>1063</v>
      </c>
      <c r="U228" t="s">
        <v>1064</v>
      </c>
    </row>
    <row r="229" spans="1:21" ht="38.25" x14ac:dyDescent="0.25">
      <c r="A229" s="36" t="s">
        <v>20</v>
      </c>
      <c r="B229" s="4" t="s">
        <v>21</v>
      </c>
      <c r="C229" s="41" t="str">
        <f t="shared" si="23"/>
        <v>09.2022.00022971-9</v>
      </c>
      <c r="D229" s="24">
        <v>44741</v>
      </c>
      <c r="E229" s="37" t="s">
        <v>872</v>
      </c>
      <c r="F229" s="4" t="s">
        <v>128</v>
      </c>
      <c r="G229" s="7" t="str">
        <f t="shared" si="17"/>
        <v>2022NE01272</v>
      </c>
      <c r="H229" s="22" t="s">
        <v>359</v>
      </c>
      <c r="I229" s="39" t="s">
        <v>60</v>
      </c>
      <c r="J229" s="30">
        <v>7113566000179</v>
      </c>
      <c r="L229" s="14"/>
      <c r="M229" t="s">
        <v>844</v>
      </c>
      <c r="N229" t="str">
        <f t="shared" si="22"/>
        <v>http://www.mpce.mp.br/wp-content/uploads/2022/08/2022NE01272.pdf</v>
      </c>
      <c r="R229" s="44" t="str">
        <f t="shared" si="19"/>
        <v>http://www8.mpce.mp.br/Inexigibilidade/092022000229719.pdf</v>
      </c>
      <c r="S229" s="44" t="str">
        <f t="shared" si="18"/>
        <v>09.2022.00022971-9</v>
      </c>
      <c r="T229" t="s">
        <v>1065</v>
      </c>
      <c r="U229" t="s">
        <v>1066</v>
      </c>
    </row>
    <row r="230" spans="1:21" ht="25.5" x14ac:dyDescent="0.25">
      <c r="A230" s="36" t="s">
        <v>20</v>
      </c>
      <c r="B230" s="4" t="s">
        <v>21</v>
      </c>
      <c r="C230" s="41" t="str">
        <f t="shared" si="23"/>
        <v>09.2022.00022975-2</v>
      </c>
      <c r="D230" s="24">
        <v>44741</v>
      </c>
      <c r="E230" s="37" t="s">
        <v>873</v>
      </c>
      <c r="F230" s="4" t="s">
        <v>128</v>
      </c>
      <c r="G230" s="7" t="str">
        <f t="shared" si="17"/>
        <v>2022NE01279</v>
      </c>
      <c r="H230" s="22" t="s">
        <v>545</v>
      </c>
      <c r="I230" s="39" t="s">
        <v>563</v>
      </c>
      <c r="J230" s="30">
        <v>7172885000155</v>
      </c>
      <c r="L230" s="14"/>
      <c r="M230" t="s">
        <v>845</v>
      </c>
      <c r="N230" t="str">
        <f t="shared" si="22"/>
        <v>http://www.mpce.mp.br/wp-content/uploads/2022/08/2022NE01279.pdf</v>
      </c>
      <c r="R230" s="44" t="str">
        <f t="shared" si="19"/>
        <v>http://www8.mpce.mp.br/Inexigibilidade/092022000229752.pdf</v>
      </c>
      <c r="S230" s="44" t="str">
        <f t="shared" si="18"/>
        <v>09.2022.00022975-2</v>
      </c>
      <c r="T230" t="s">
        <v>1067</v>
      </c>
      <c r="U230" t="s">
        <v>1068</v>
      </c>
    </row>
    <row r="231" spans="1:21" ht="38.25" x14ac:dyDescent="0.25">
      <c r="A231" s="36" t="s">
        <v>20</v>
      </c>
      <c r="B231" s="4" t="s">
        <v>21</v>
      </c>
      <c r="C231" s="41" t="str">
        <f t="shared" si="23"/>
        <v>09.2022.00022968-5</v>
      </c>
      <c r="D231" s="24">
        <v>44741</v>
      </c>
      <c r="E231" s="37" t="s">
        <v>874</v>
      </c>
      <c r="F231" s="4" t="s">
        <v>128</v>
      </c>
      <c r="G231" s="7" t="str">
        <f t="shared" si="17"/>
        <v>2022NE01280</v>
      </c>
      <c r="H231" s="22" t="s">
        <v>549</v>
      </c>
      <c r="I231" s="39" t="s">
        <v>40</v>
      </c>
      <c r="J231" s="30">
        <v>29038683000158</v>
      </c>
      <c r="L231" s="14"/>
      <c r="M231" t="s">
        <v>846</v>
      </c>
      <c r="N231" t="str">
        <f t="shared" si="22"/>
        <v>http://www.mpce.mp.br/wp-content/uploads/2022/08/2022NE01280.pdf</v>
      </c>
      <c r="R231" s="44" t="str">
        <f t="shared" si="19"/>
        <v>http://www8.mpce.mp.br/Inexigibilidade/092022000229685.pdf</v>
      </c>
      <c r="S231" s="44" t="str">
        <f t="shared" si="18"/>
        <v>09.2022.00022968-5</v>
      </c>
      <c r="T231" t="s">
        <v>1069</v>
      </c>
      <c r="U231" t="s">
        <v>1070</v>
      </c>
    </row>
    <row r="232" spans="1:21" ht="25.5" x14ac:dyDescent="0.25">
      <c r="A232" s="36" t="s">
        <v>20</v>
      </c>
      <c r="B232" s="4" t="s">
        <v>21</v>
      </c>
      <c r="C232" s="41" t="str">
        <f t="shared" si="23"/>
        <v>09.2022.00023039-2</v>
      </c>
      <c r="D232" s="24">
        <v>44742</v>
      </c>
      <c r="E232" s="37" t="s">
        <v>875</v>
      </c>
      <c r="F232" s="4" t="s">
        <v>128</v>
      </c>
      <c r="G232" s="7" t="str">
        <f t="shared" si="17"/>
        <v>2022NE01286</v>
      </c>
      <c r="H232" s="22" t="s">
        <v>546</v>
      </c>
      <c r="I232" s="39" t="s">
        <v>83</v>
      </c>
      <c r="J232" s="30">
        <v>7817778000137</v>
      </c>
      <c r="L232" s="14"/>
      <c r="M232" t="s">
        <v>847</v>
      </c>
      <c r="N232" t="str">
        <f t="shared" si="22"/>
        <v>http://www.mpce.mp.br/wp-content/uploads/2022/08/2022NE01286.pdf</v>
      </c>
      <c r="R232" s="44" t="str">
        <f t="shared" si="19"/>
        <v>http://www8.mpce.mp.br/Inexigibilidade/092022000230392.pdf</v>
      </c>
      <c r="S232" s="44" t="str">
        <f t="shared" si="18"/>
        <v>09.2022.00023039-2</v>
      </c>
      <c r="T232" t="s">
        <v>1071</v>
      </c>
      <c r="U232" t="s">
        <v>1072</v>
      </c>
    </row>
    <row r="233" spans="1:21" ht="38.25" x14ac:dyDescent="0.25">
      <c r="A233" s="36" t="s">
        <v>20</v>
      </c>
      <c r="B233" s="4" t="s">
        <v>21</v>
      </c>
      <c r="C233" s="41" t="str">
        <f t="shared" si="23"/>
        <v>09.2022.00023033-7</v>
      </c>
      <c r="D233" s="24">
        <v>44742</v>
      </c>
      <c r="E233" s="37" t="s">
        <v>876</v>
      </c>
      <c r="F233" s="4" t="s">
        <v>128</v>
      </c>
      <c r="G233" s="7" t="str">
        <f t="shared" si="17"/>
        <v>2022NE01287</v>
      </c>
      <c r="H233" s="22" t="s">
        <v>546</v>
      </c>
      <c r="I233" s="39" t="s">
        <v>78</v>
      </c>
      <c r="J233" s="30">
        <v>7742778000115</v>
      </c>
      <c r="L233" s="14"/>
      <c r="M233" t="s">
        <v>848</v>
      </c>
      <c r="N233" t="str">
        <f t="shared" si="22"/>
        <v>http://www.mpce.mp.br/wp-content/uploads/2022/08/2022NE01287.pdf</v>
      </c>
      <c r="R233" s="44" t="str">
        <f t="shared" si="19"/>
        <v>http://www8.mpce.mp.br/Inexigibilidade/092022000230337.pdf</v>
      </c>
      <c r="S233" s="44" t="str">
        <f t="shared" si="18"/>
        <v>09.2022.00023033-7</v>
      </c>
      <c r="T233" t="s">
        <v>1073</v>
      </c>
      <c r="U233" t="s">
        <v>1074</v>
      </c>
    </row>
    <row r="234" spans="1:21" ht="38.25" x14ac:dyDescent="0.25">
      <c r="A234" s="36" t="s">
        <v>20</v>
      </c>
      <c r="B234" s="4" t="s">
        <v>21</v>
      </c>
      <c r="C234" s="41" t="str">
        <f t="shared" si="23"/>
        <v>09.2022.00023022-6</v>
      </c>
      <c r="D234" s="24">
        <v>44742</v>
      </c>
      <c r="E234" s="37" t="s">
        <v>877</v>
      </c>
      <c r="F234" s="4" t="s">
        <v>128</v>
      </c>
      <c r="G234" s="7" t="str">
        <f t="shared" si="17"/>
        <v>2022NE01288</v>
      </c>
      <c r="H234" s="22" t="s">
        <v>548</v>
      </c>
      <c r="I234" s="39" t="s">
        <v>68</v>
      </c>
      <c r="J234" s="30">
        <v>7625932000179</v>
      </c>
      <c r="L234" s="14"/>
      <c r="M234" t="s">
        <v>849</v>
      </c>
      <c r="N234" t="str">
        <f t="shared" si="22"/>
        <v>http://www.mpce.mp.br/wp-content/uploads/2022/08/2022NE01288.pdf</v>
      </c>
      <c r="R234" s="44" t="str">
        <f t="shared" si="19"/>
        <v>http://www8.mpce.mp.br/Inexigibilidade/092022000230226.pdf</v>
      </c>
      <c r="S234" s="44" t="str">
        <f t="shared" si="18"/>
        <v>09.2022.00023022-6</v>
      </c>
      <c r="T234" t="s">
        <v>1075</v>
      </c>
      <c r="U234" t="s">
        <v>1076</v>
      </c>
    </row>
    <row r="235" spans="1:21" ht="25.5" x14ac:dyDescent="0.25">
      <c r="A235" s="36" t="s">
        <v>20</v>
      </c>
      <c r="B235" s="4" t="s">
        <v>21</v>
      </c>
      <c r="C235" s="41" t="str">
        <f t="shared" si="23"/>
        <v>09.2022.00023017-0</v>
      </c>
      <c r="D235" s="24">
        <v>44742</v>
      </c>
      <c r="E235" s="37" t="s">
        <v>878</v>
      </c>
      <c r="F235" s="4" t="s">
        <v>128</v>
      </c>
      <c r="G235" s="7" t="str">
        <f t="shared" si="17"/>
        <v>2022NE01289</v>
      </c>
      <c r="H235" s="22" t="s">
        <v>545</v>
      </c>
      <c r="I235" s="39" t="s">
        <v>35</v>
      </c>
      <c r="J235" s="30">
        <v>5722202000160</v>
      </c>
      <c r="L235" s="14"/>
      <c r="M235" t="s">
        <v>850</v>
      </c>
      <c r="N235" t="str">
        <f t="shared" si="22"/>
        <v>http://www.mpce.mp.br/wp-content/uploads/2022/08/2022NE01289.pdf</v>
      </c>
      <c r="R235" s="44" t="str">
        <f t="shared" si="19"/>
        <v>http://www8.mpce.mp.br/Inexigibilidade/092022000230170.pdf</v>
      </c>
      <c r="S235" s="44" t="str">
        <f t="shared" si="18"/>
        <v>09.2022.00023017-0</v>
      </c>
      <c r="T235" t="s">
        <v>1077</v>
      </c>
      <c r="U235" t="s">
        <v>1078</v>
      </c>
    </row>
    <row r="236" spans="1:21" ht="25.5" x14ac:dyDescent="0.25">
      <c r="A236" s="36" t="s">
        <v>20</v>
      </c>
      <c r="B236" s="4" t="s">
        <v>21</v>
      </c>
      <c r="C236" s="41" t="str">
        <f t="shared" si="23"/>
        <v>09.2022.00023009-2</v>
      </c>
      <c r="D236" s="24">
        <v>44742</v>
      </c>
      <c r="E236" s="37" t="s">
        <v>879</v>
      </c>
      <c r="F236" s="4" t="s">
        <v>128</v>
      </c>
      <c r="G236" s="7" t="str">
        <f t="shared" si="17"/>
        <v>2022NE01290</v>
      </c>
      <c r="H236" s="22" t="s">
        <v>359</v>
      </c>
      <c r="I236" s="39" t="s">
        <v>45</v>
      </c>
      <c r="J236" s="30">
        <v>5537196000171</v>
      </c>
      <c r="L236" s="14"/>
      <c r="M236" t="s">
        <v>851</v>
      </c>
      <c r="N236" t="str">
        <f t="shared" si="22"/>
        <v>http://www.mpce.mp.br/wp-content/uploads/2022/08/2022NE01290.pdf</v>
      </c>
      <c r="R236" s="44" t="str">
        <f t="shared" si="19"/>
        <v>http://www8.mpce.mp.br/Inexigibilidade/092022000230092.pdf</v>
      </c>
      <c r="S236" s="44" t="str">
        <f t="shared" si="18"/>
        <v>09.2022.00023009-2</v>
      </c>
      <c r="T236" t="s">
        <v>1079</v>
      </c>
      <c r="U236" t="s">
        <v>1080</v>
      </c>
    </row>
    <row r="237" spans="1:21" ht="25.5" x14ac:dyDescent="0.25">
      <c r="A237" s="36" t="s">
        <v>20</v>
      </c>
      <c r="B237" s="4" t="s">
        <v>21</v>
      </c>
      <c r="C237" s="41" t="str">
        <f t="shared" si="23"/>
        <v>09.2022.00023028-1</v>
      </c>
      <c r="D237" s="24">
        <v>44742</v>
      </c>
      <c r="E237" s="37" t="s">
        <v>880</v>
      </c>
      <c r="F237" s="4" t="s">
        <v>128</v>
      </c>
      <c r="G237" s="7" t="str">
        <f t="shared" si="17"/>
        <v>2022NE01292</v>
      </c>
      <c r="H237" s="22" t="s">
        <v>551</v>
      </c>
      <c r="I237" s="39" t="s">
        <v>73</v>
      </c>
      <c r="J237" s="30">
        <v>7676836000150</v>
      </c>
      <c r="L237" s="14"/>
      <c r="M237" t="s">
        <v>852</v>
      </c>
      <c r="N237" t="str">
        <f t="shared" si="22"/>
        <v>http://www.mpce.mp.br/wp-content/uploads/2022/08/2022NE01292.pdf</v>
      </c>
      <c r="R237" s="44" t="str">
        <f t="shared" si="19"/>
        <v>http://www8.mpce.mp.br/Inexigibilidade/092022000230281.pdf</v>
      </c>
      <c r="S237" s="44" t="str">
        <f t="shared" si="18"/>
        <v>09.2022.00023028-1</v>
      </c>
      <c r="T237" t="s">
        <v>1081</v>
      </c>
      <c r="U237" t="s">
        <v>1082</v>
      </c>
    </row>
    <row r="238" spans="1:21" ht="25.5" x14ac:dyDescent="0.25">
      <c r="A238" s="36" t="s">
        <v>20</v>
      </c>
      <c r="B238" s="4" t="s">
        <v>21</v>
      </c>
      <c r="C238" s="41" t="str">
        <f t="shared" si="23"/>
        <v>09.2022.00023013-7</v>
      </c>
      <c r="D238" s="24">
        <v>44742</v>
      </c>
      <c r="E238" s="37" t="s">
        <v>881</v>
      </c>
      <c r="F238" s="4" t="s">
        <v>128</v>
      </c>
      <c r="G238" s="7" t="str">
        <f t="shared" si="17"/>
        <v>2022NE01299</v>
      </c>
      <c r="H238" s="22" t="s">
        <v>551</v>
      </c>
      <c r="I238" s="39" t="s">
        <v>260</v>
      </c>
      <c r="J238" s="30">
        <v>7508138000145</v>
      </c>
      <c r="L238" s="14"/>
      <c r="M238" t="s">
        <v>853</v>
      </c>
      <c r="N238" t="str">
        <f t="shared" si="22"/>
        <v>http://www.mpce.mp.br/wp-content/uploads/2022/08/2022NE01299.pdf</v>
      </c>
      <c r="R238" s="44" t="str">
        <f t="shared" si="19"/>
        <v>http://www8.mpce.mp.br/Inexigibilidade/092022000230137.pdf</v>
      </c>
      <c r="S238" s="44" t="str">
        <f t="shared" si="18"/>
        <v>09.2022.00023013-7</v>
      </c>
      <c r="T238" t="s">
        <v>1083</v>
      </c>
      <c r="U238" t="s">
        <v>1084</v>
      </c>
    </row>
    <row r="239" spans="1:21" ht="38.25" x14ac:dyDescent="0.25">
      <c r="A239" s="34" t="s">
        <v>20</v>
      </c>
      <c r="B239" s="4" t="s">
        <v>21</v>
      </c>
      <c r="C239" s="41" t="str">
        <f t="shared" si="23"/>
        <v>09.2022.00023297-9</v>
      </c>
      <c r="D239" s="24">
        <v>44746</v>
      </c>
      <c r="E239" s="20" t="s">
        <v>913</v>
      </c>
      <c r="F239" s="4" t="s">
        <v>128</v>
      </c>
      <c r="G239" s="7" t="str">
        <f t="shared" si="17"/>
        <v>2022NE01306</v>
      </c>
      <c r="H239" s="22" t="s">
        <v>541</v>
      </c>
      <c r="I239" s="6" t="s">
        <v>254</v>
      </c>
      <c r="J239" s="30">
        <v>7040108000157</v>
      </c>
      <c r="L239" s="14"/>
      <c r="M239" t="s">
        <v>930</v>
      </c>
      <c r="N239" t="str">
        <f t="shared" si="22"/>
        <v>http://www.mpce.mp.br/wp-content/uploads/2022/08/2022NE01306.pdf</v>
      </c>
      <c r="R239" s="44" t="str">
        <f t="shared" si="19"/>
        <v>http://www8.mpce.mp.br/Inexigibilidade/092022000232979.pdf</v>
      </c>
      <c r="S239" s="44" t="str">
        <f t="shared" si="18"/>
        <v>09.2022.00023297-9</v>
      </c>
      <c r="T239" t="s">
        <v>1085</v>
      </c>
      <c r="U239" t="s">
        <v>1086</v>
      </c>
    </row>
    <row r="240" spans="1:21" ht="38.25" x14ac:dyDescent="0.25">
      <c r="A240" s="34" t="s">
        <v>20</v>
      </c>
      <c r="B240" s="4" t="s">
        <v>21</v>
      </c>
      <c r="C240" s="41" t="str">
        <f t="shared" si="23"/>
        <v>09.2022.00023323-4</v>
      </c>
      <c r="D240" s="24">
        <v>44746</v>
      </c>
      <c r="E240" s="20" t="s">
        <v>914</v>
      </c>
      <c r="F240" s="4" t="s">
        <v>472</v>
      </c>
      <c r="G240" s="7" t="str">
        <f t="shared" si="17"/>
        <v>2022NE01307</v>
      </c>
      <c r="H240" s="22" t="s">
        <v>359</v>
      </c>
      <c r="I240" s="6" t="s">
        <v>257</v>
      </c>
      <c r="J240" s="30">
        <v>27059565000109</v>
      </c>
      <c r="L240" s="14"/>
      <c r="M240" t="s">
        <v>931</v>
      </c>
      <c r="N240" t="str">
        <f t="shared" si="22"/>
        <v>http://www.mpce.mp.br/wp-content/uploads/2022/08/2022NE01307.pdf</v>
      </c>
      <c r="R240" s="44" t="str">
        <f t="shared" si="19"/>
        <v>http://www8.mpce.mp.br/Inexigibilidade/092022000233234.pdf</v>
      </c>
      <c r="S240" s="44" t="str">
        <f t="shared" si="18"/>
        <v>09.2022.00023323-4</v>
      </c>
      <c r="T240" t="s">
        <v>1087</v>
      </c>
      <c r="U240" t="s">
        <v>1088</v>
      </c>
    </row>
    <row r="241" spans="1:21" ht="57" x14ac:dyDescent="0.25">
      <c r="A241" s="34" t="s">
        <v>22</v>
      </c>
      <c r="B241" s="11" t="s">
        <v>140</v>
      </c>
      <c r="C241" s="41" t="str">
        <f>HYPERLINK("http://www.mpce.mp.br/wp-content/uploads/2022/08/Contrato-035-2018-.pdf","4053/2018-5")</f>
        <v>4053/2018-5</v>
      </c>
      <c r="D241" s="24">
        <v>44746</v>
      </c>
      <c r="E241" s="19" t="s">
        <v>915</v>
      </c>
      <c r="F241" s="4" t="s">
        <v>139</v>
      </c>
      <c r="G241" s="7" t="str">
        <f t="shared" si="17"/>
        <v>2022NE01308</v>
      </c>
      <c r="H241" s="22" t="s">
        <v>552</v>
      </c>
      <c r="I241" s="6" t="s">
        <v>93</v>
      </c>
      <c r="J241" s="30">
        <v>90347840001190</v>
      </c>
      <c r="L241" s="14"/>
      <c r="M241" t="s">
        <v>932</v>
      </c>
      <c r="N241" t="str">
        <f t="shared" si="22"/>
        <v>http://www.mpce.mp.br/wp-content/uploads/2022/08/2022NE01308.pdf</v>
      </c>
      <c r="R241" s="44" t="str">
        <f t="shared" si="19"/>
        <v>http://www8.mpce.mp.br/Dispensa/4053/20185.pdf</v>
      </c>
      <c r="S241" s="44" t="str">
        <f t="shared" si="18"/>
        <v>4053/2018-5</v>
      </c>
      <c r="T241" t="s">
        <v>1089</v>
      </c>
      <c r="U241" t="s">
        <v>1090</v>
      </c>
    </row>
    <row r="242" spans="1:21" ht="25.5" x14ac:dyDescent="0.25">
      <c r="A242" s="34" t="s">
        <v>20</v>
      </c>
      <c r="B242" s="4" t="s">
        <v>21</v>
      </c>
      <c r="C242" s="41" t="str">
        <f t="shared" si="23"/>
        <v>09.2022.00023289-0</v>
      </c>
      <c r="D242" s="24">
        <v>44746</v>
      </c>
      <c r="E242" s="20" t="s">
        <v>916</v>
      </c>
      <c r="F242" s="4" t="s">
        <v>128</v>
      </c>
      <c r="G242" s="7" t="str">
        <f t="shared" si="17"/>
        <v>2022NE01309</v>
      </c>
      <c r="H242" s="22" t="s">
        <v>545</v>
      </c>
      <c r="I242" s="6" t="s">
        <v>88</v>
      </c>
      <c r="J242" s="30">
        <v>7620701000172</v>
      </c>
      <c r="L242" s="14"/>
      <c r="M242" t="s">
        <v>933</v>
      </c>
      <c r="N242" t="str">
        <f t="shared" si="22"/>
        <v>http://www.mpce.mp.br/wp-content/uploads/2022/08/2022NE01309.pdf</v>
      </c>
      <c r="R242" s="44" t="str">
        <f t="shared" si="19"/>
        <v>http://www8.mpce.mp.br/Inexigibilidade/092022000232890.pdf</v>
      </c>
      <c r="S242" s="44" t="str">
        <f t="shared" si="18"/>
        <v>09.2022.00023289-0</v>
      </c>
      <c r="T242" t="s">
        <v>1091</v>
      </c>
      <c r="U242" t="s">
        <v>1092</v>
      </c>
    </row>
    <row r="243" spans="1:21" ht="57" x14ac:dyDescent="0.25">
      <c r="A243" s="34" t="s">
        <v>22</v>
      </c>
      <c r="B243" s="11" t="s">
        <v>140</v>
      </c>
      <c r="C243" s="41" t="str">
        <f>HYPERLINK("http://www.mpce.mp.br/wp-content/uploads/2022/08/Contrato-053-2019.pdf","41480/2018-5")</f>
        <v>41480/2018-5</v>
      </c>
      <c r="D243" s="24">
        <v>44746</v>
      </c>
      <c r="E243" s="19" t="s">
        <v>917</v>
      </c>
      <c r="F243" s="4" t="s">
        <v>139</v>
      </c>
      <c r="G243" s="7" t="str">
        <f t="shared" si="17"/>
        <v>2022NE01311</v>
      </c>
      <c r="H243" s="22" t="s">
        <v>370</v>
      </c>
      <c r="I243" s="6" t="s">
        <v>264</v>
      </c>
      <c r="J243" s="30">
        <v>20905727000125</v>
      </c>
      <c r="L243" s="14"/>
      <c r="M243" t="s">
        <v>934</v>
      </c>
      <c r="N243" t="str">
        <f t="shared" si="22"/>
        <v>http://www.mpce.mp.br/wp-content/uploads/2022/08/2022NE01311.pdf</v>
      </c>
      <c r="R243" s="44" t="str">
        <f t="shared" si="19"/>
        <v>http://www8.mpce.mp.br/Dispensa/41480/20185.pdf</v>
      </c>
      <c r="S243" s="44" t="str">
        <f t="shared" si="18"/>
        <v>41480/2018-5</v>
      </c>
      <c r="T243" t="s">
        <v>1093</v>
      </c>
      <c r="U243" t="s">
        <v>1094</v>
      </c>
    </row>
    <row r="244" spans="1:21" ht="38.25" x14ac:dyDescent="0.25">
      <c r="A244" s="34" t="s">
        <v>20</v>
      </c>
      <c r="B244" s="4" t="s">
        <v>21</v>
      </c>
      <c r="C244" s="41" t="str">
        <f t="shared" si="23"/>
        <v>09.2022.00023406-6</v>
      </c>
      <c r="D244" s="24">
        <v>44746</v>
      </c>
      <c r="E244" s="20" t="s">
        <v>918</v>
      </c>
      <c r="F244" s="4" t="s">
        <v>142</v>
      </c>
      <c r="G244" s="7" t="str">
        <f t="shared" si="17"/>
        <v>2022NE01315</v>
      </c>
      <c r="H244" s="22" t="s">
        <v>927</v>
      </c>
      <c r="I244" s="6" t="s">
        <v>98</v>
      </c>
      <c r="J244" s="30">
        <v>76535764000143</v>
      </c>
      <c r="L244" s="14"/>
      <c r="M244" t="s">
        <v>935</v>
      </c>
      <c r="N244" t="str">
        <f t="shared" si="22"/>
        <v>http://www.mpce.mp.br/wp-content/uploads/2022/08/2022NE01315.pdf</v>
      </c>
      <c r="R244" s="44" t="str">
        <f t="shared" si="19"/>
        <v>http://www8.mpce.mp.br/Inexigibilidade/092022000234066.pdf</v>
      </c>
      <c r="S244" s="44" t="str">
        <f t="shared" si="18"/>
        <v>09.2022.00023406-6</v>
      </c>
      <c r="T244" t="s">
        <v>1095</v>
      </c>
      <c r="U244" t="s">
        <v>1096</v>
      </c>
    </row>
    <row r="245" spans="1:21" ht="38.25" x14ac:dyDescent="0.25">
      <c r="A245" s="34" t="s">
        <v>20</v>
      </c>
      <c r="B245" s="4" t="s">
        <v>21</v>
      </c>
      <c r="C245" s="41" t="str">
        <f t="shared" si="23"/>
        <v>09.2022.00023403-3</v>
      </c>
      <c r="D245" s="24">
        <v>44746</v>
      </c>
      <c r="E245" s="20" t="s">
        <v>919</v>
      </c>
      <c r="F245" s="4" t="s">
        <v>142</v>
      </c>
      <c r="G245" s="7" t="str">
        <f t="shared" si="17"/>
        <v>2022NE01316</v>
      </c>
      <c r="H245" s="22" t="s">
        <v>757</v>
      </c>
      <c r="I245" s="6" t="s">
        <v>735</v>
      </c>
      <c r="J245" s="30">
        <v>37178485000118</v>
      </c>
      <c r="L245" s="14"/>
      <c r="M245" t="s">
        <v>936</v>
      </c>
      <c r="N245" t="str">
        <f t="shared" si="22"/>
        <v>http://www.mpce.mp.br/wp-content/uploads/2022/08/2022NE01316.pdf</v>
      </c>
      <c r="R245" s="44" t="str">
        <f t="shared" si="19"/>
        <v>http://www8.mpce.mp.br/Inexigibilidade/092022000234033.pdf</v>
      </c>
      <c r="S245" s="44" t="str">
        <f t="shared" si="18"/>
        <v>09.2022.00023403-3</v>
      </c>
      <c r="T245" t="s">
        <v>1097</v>
      </c>
      <c r="U245" t="s">
        <v>1098</v>
      </c>
    </row>
    <row r="246" spans="1:21" ht="25.5" x14ac:dyDescent="0.25">
      <c r="A246" s="34" t="s">
        <v>20</v>
      </c>
      <c r="B246" s="4" t="s">
        <v>21</v>
      </c>
      <c r="C246" s="41" t="str">
        <f t="shared" si="23"/>
        <v>09.2022.00023396-7</v>
      </c>
      <c r="D246" s="24">
        <v>44746</v>
      </c>
      <c r="E246" s="20" t="s">
        <v>945</v>
      </c>
      <c r="F246" s="4" t="s">
        <v>142</v>
      </c>
      <c r="G246" s="7" t="str">
        <f t="shared" si="17"/>
        <v>2022NE01317</v>
      </c>
      <c r="H246" s="22" t="s">
        <v>545</v>
      </c>
      <c r="I246" s="6" t="s">
        <v>98</v>
      </c>
      <c r="J246" s="30">
        <v>76535764000143</v>
      </c>
      <c r="L246" s="14"/>
      <c r="M246" t="s">
        <v>937</v>
      </c>
      <c r="N246" t="str">
        <f t="shared" si="22"/>
        <v>http://www.mpce.mp.br/wp-content/uploads/2022/08/2022NE01317.pdf</v>
      </c>
      <c r="R246" s="44" t="str">
        <f t="shared" si="19"/>
        <v>http://www8.mpce.mp.br/Inexigibilidade/092022000233967.pdf</v>
      </c>
      <c r="S246" s="44" t="str">
        <f t="shared" si="18"/>
        <v>09.2022.00023396-7</v>
      </c>
      <c r="T246" t="s">
        <v>1099</v>
      </c>
      <c r="U246" t="s">
        <v>1100</v>
      </c>
    </row>
    <row r="247" spans="1:21" ht="71.25" x14ac:dyDescent="0.25">
      <c r="A247" s="34" t="s">
        <v>22</v>
      </c>
      <c r="B247" s="4" t="s">
        <v>140</v>
      </c>
      <c r="C247" s="41" t="str">
        <f>HYPERLINK("http://www.mpce.mp.br/wp-content/uploads/2022/08/Contrato-023-2020-CORREIOS.pdf","09.2020.00007143-7")</f>
        <v>09.2020.00007143-7</v>
      </c>
      <c r="D247" s="24">
        <v>44747</v>
      </c>
      <c r="E247" s="19" t="s">
        <v>920</v>
      </c>
      <c r="F247" s="4" t="s">
        <v>469</v>
      </c>
      <c r="G247" s="7" t="str">
        <f t="shared" si="17"/>
        <v>2022NE01327</v>
      </c>
      <c r="H247" s="22" t="s">
        <v>541</v>
      </c>
      <c r="I247" s="6" t="s">
        <v>255</v>
      </c>
      <c r="J247" s="30">
        <v>34028316001002</v>
      </c>
      <c r="L247" s="14"/>
      <c r="M247" t="s">
        <v>938</v>
      </c>
      <c r="N247" t="str">
        <f t="shared" si="22"/>
        <v>http://www.mpce.mp.br/wp-content/uploads/2022/08/2022NE01327.pdf</v>
      </c>
      <c r="R247" s="44" t="str">
        <f t="shared" si="19"/>
        <v>http://www8.mpce.mp.br/Dispensa/092020000071437.pdf</v>
      </c>
      <c r="S247" s="44" t="str">
        <f t="shared" si="18"/>
        <v>09.2020.00007143-7</v>
      </c>
      <c r="T247" t="s">
        <v>1101</v>
      </c>
      <c r="U247" t="s">
        <v>1102</v>
      </c>
    </row>
    <row r="248" spans="1:21" ht="51" x14ac:dyDescent="0.25">
      <c r="A248" s="34" t="s">
        <v>20</v>
      </c>
      <c r="B248" s="15" t="s">
        <v>1286</v>
      </c>
      <c r="C248" s="41" t="str">
        <f>HYPERLINK("http://www.mpce.mp.br/wp-content/uploads/2022/08/Contrato-007-2019.pdf","48002/2017-0")</f>
        <v>48002/2017-0</v>
      </c>
      <c r="D248" s="24">
        <v>44753</v>
      </c>
      <c r="E248" s="19" t="s">
        <v>921</v>
      </c>
      <c r="F248" s="4" t="s">
        <v>909</v>
      </c>
      <c r="G248" s="7" t="str">
        <f t="shared" si="17"/>
        <v>2022NE01363</v>
      </c>
      <c r="H248" s="22" t="s">
        <v>928</v>
      </c>
      <c r="I248" s="6" t="s">
        <v>902</v>
      </c>
      <c r="J248" s="30">
        <v>7341423000114</v>
      </c>
      <c r="L248" s="14"/>
      <c r="M248" t="s">
        <v>939</v>
      </c>
      <c r="N248" t="str">
        <f t="shared" si="22"/>
        <v>http://www.mpce.mp.br/wp-content/uploads/2022/08/2022NE01363.pdf</v>
      </c>
      <c r="R248" s="44" t="str">
        <f t="shared" si="19"/>
        <v>http://www8.mpce.mp.br/Inexigibilidade/48002/20170.pdf</v>
      </c>
      <c r="S248" s="44" t="str">
        <f t="shared" si="18"/>
        <v>48002/2017-0</v>
      </c>
      <c r="T248" t="s">
        <v>1039</v>
      </c>
      <c r="U248" t="s">
        <v>1040</v>
      </c>
    </row>
    <row r="249" spans="1:21" ht="128.25" x14ac:dyDescent="0.25">
      <c r="A249" s="34" t="s">
        <v>22</v>
      </c>
      <c r="B249" s="11" t="s">
        <v>140</v>
      </c>
      <c r="C249" s="41" t="str">
        <f>HYPERLINK("http://www8.mpce.mp.br/Dispensa/092020000123310.pdf","09.2020.00012331-0")</f>
        <v>09.2020.00012331-0</v>
      </c>
      <c r="D249" s="24">
        <v>44762</v>
      </c>
      <c r="E249" s="19" t="s">
        <v>922</v>
      </c>
      <c r="F249" s="4" t="s">
        <v>144</v>
      </c>
      <c r="G249" s="7" t="str">
        <f t="shared" si="17"/>
        <v>2022NE01440</v>
      </c>
      <c r="H249" s="22" t="s">
        <v>811</v>
      </c>
      <c r="I249" s="6" t="s">
        <v>108</v>
      </c>
      <c r="J249" s="30">
        <v>12967719000185</v>
      </c>
      <c r="L249" s="14"/>
      <c r="M249" t="s">
        <v>940</v>
      </c>
      <c r="N249" t="str">
        <f t="shared" si="22"/>
        <v>http://www.mpce.mp.br/wp-content/uploads/2022/08/2022NE01440.pdf</v>
      </c>
      <c r="R249" s="44" t="str">
        <f t="shared" si="19"/>
        <v>http://www8.mpce.mp.br/Dispensa/092020000123310.pdf</v>
      </c>
      <c r="S249" s="44" t="str">
        <f t="shared" si="18"/>
        <v>09.2020.00012331-0</v>
      </c>
      <c r="T249" t="s">
        <v>1103</v>
      </c>
      <c r="U249" t="s">
        <v>1104</v>
      </c>
    </row>
    <row r="250" spans="1:21" ht="51" x14ac:dyDescent="0.25">
      <c r="A250" s="34" t="s">
        <v>20</v>
      </c>
      <c r="B250" s="15" t="s">
        <v>475</v>
      </c>
      <c r="C250" s="41" t="str">
        <f t="shared" ref="C250:C252" si="24">(HYPERLINK(T250,U250))</f>
        <v>09.2022.00017806-8</v>
      </c>
      <c r="D250" s="24">
        <v>44764</v>
      </c>
      <c r="E250" s="20" t="s">
        <v>923</v>
      </c>
      <c r="F250" s="4" t="s">
        <v>617</v>
      </c>
      <c r="G250" s="7" t="str">
        <f t="shared" si="17"/>
        <v>2022NE01446</v>
      </c>
      <c r="H250" s="22" t="s">
        <v>370</v>
      </c>
      <c r="I250" s="6" t="s">
        <v>926</v>
      </c>
      <c r="J250" s="30">
        <v>5569714000139</v>
      </c>
      <c r="L250" s="14"/>
      <c r="M250" t="s">
        <v>941</v>
      </c>
      <c r="N250" t="str">
        <f t="shared" si="22"/>
        <v>http://www.mpce.mp.br/wp-content/uploads/2022/08/2022NE01446.pdf</v>
      </c>
      <c r="R250" s="44" t="str">
        <f t="shared" si="19"/>
        <v>http://www8.mpce.mp.br/Inexigibilidade/092022000178068.pdf</v>
      </c>
      <c r="S250" s="44" t="str">
        <f t="shared" si="18"/>
        <v>09.2022.00017806-8</v>
      </c>
      <c r="T250" t="s">
        <v>1105</v>
      </c>
      <c r="U250" t="s">
        <v>1106</v>
      </c>
    </row>
    <row r="251" spans="1:21" ht="51" x14ac:dyDescent="0.25">
      <c r="A251" s="34" t="s">
        <v>20</v>
      </c>
      <c r="B251" s="15" t="s">
        <v>475</v>
      </c>
      <c r="C251" s="41" t="str">
        <f t="shared" si="24"/>
        <v>09.2022.00017806-8</v>
      </c>
      <c r="D251" s="24">
        <v>44767</v>
      </c>
      <c r="E251" s="20" t="s">
        <v>924</v>
      </c>
      <c r="F251" s="4" t="s">
        <v>617</v>
      </c>
      <c r="G251" s="7" t="str">
        <f t="shared" si="17"/>
        <v>2022NE01451</v>
      </c>
      <c r="H251" s="22" t="s">
        <v>370</v>
      </c>
      <c r="I251" s="6" t="s">
        <v>926</v>
      </c>
      <c r="J251" s="30">
        <v>5569714000139</v>
      </c>
      <c r="L251" s="14"/>
      <c r="M251" t="s">
        <v>942</v>
      </c>
      <c r="N251" t="str">
        <f t="shared" si="22"/>
        <v>http://www.mpce.mp.br/wp-content/uploads/2022/08/2022NE01451.pdf</v>
      </c>
      <c r="R251" s="44" t="str">
        <f t="shared" si="19"/>
        <v>http://www8.mpce.mp.br/Inexigibilidade/092022000178068.pdf</v>
      </c>
      <c r="S251" s="44" t="str">
        <f t="shared" si="18"/>
        <v>09.2022.00017806-8</v>
      </c>
      <c r="T251" t="s">
        <v>1105</v>
      </c>
      <c r="U251" t="s">
        <v>1106</v>
      </c>
    </row>
    <row r="252" spans="1:21" ht="51" x14ac:dyDescent="0.25">
      <c r="A252" s="34" t="s">
        <v>20</v>
      </c>
      <c r="B252" s="15" t="s">
        <v>475</v>
      </c>
      <c r="C252" s="41" t="str">
        <f t="shared" si="24"/>
        <v>09.2022.00017116-4</v>
      </c>
      <c r="D252" s="24">
        <v>44770</v>
      </c>
      <c r="E252" s="20" t="s">
        <v>925</v>
      </c>
      <c r="F252" s="4" t="s">
        <v>825</v>
      </c>
      <c r="G252" s="7" t="str">
        <f t="shared" si="17"/>
        <v>2022NE01477</v>
      </c>
      <c r="H252" s="22" t="s">
        <v>813</v>
      </c>
      <c r="I252" s="6" t="s">
        <v>819</v>
      </c>
      <c r="J252" s="30">
        <v>20519953000178</v>
      </c>
      <c r="L252" s="14"/>
      <c r="M252" t="s">
        <v>943</v>
      </c>
      <c r="N252" t="str">
        <f t="shared" si="22"/>
        <v>http://www.mpce.mp.br/wp-content/uploads/2022/08/2022NE01477.pdf</v>
      </c>
      <c r="R252" s="44" t="str">
        <f t="shared" si="19"/>
        <v>http://www8.mpce.mp.br/Inexigibilidade/092022000171164.pdf</v>
      </c>
      <c r="S252" s="44" t="str">
        <f t="shared" si="18"/>
        <v>09.2022.00017116-4</v>
      </c>
      <c r="T252" t="s">
        <v>1031</v>
      </c>
      <c r="U252" t="s">
        <v>824</v>
      </c>
    </row>
    <row r="253" spans="1:21" ht="85.5" x14ac:dyDescent="0.25">
      <c r="A253" s="34" t="s">
        <v>20</v>
      </c>
      <c r="B253" s="4" t="s">
        <v>21</v>
      </c>
      <c r="C253" s="41" t="str">
        <f>HYPERLINK("http://www8.mpce.mp.br/Inexigibilidade/092021000204268.pdf","09.2021.00020426-8")</f>
        <v>09.2021.00020426-8</v>
      </c>
      <c r="D253" s="24">
        <v>44771</v>
      </c>
      <c r="E253" s="42" t="s">
        <v>1109</v>
      </c>
      <c r="F253" s="4" t="s">
        <v>474</v>
      </c>
      <c r="G253" s="7" t="str">
        <f t="shared" si="17"/>
        <v>2022NE01485</v>
      </c>
      <c r="H253" s="22" t="s">
        <v>929</v>
      </c>
      <c r="I253" s="6" t="s">
        <v>258</v>
      </c>
      <c r="J253" s="30">
        <v>29261229000161</v>
      </c>
      <c r="L253" s="14"/>
      <c r="M253" t="s">
        <v>944</v>
      </c>
      <c r="N253" t="str">
        <f t="shared" si="22"/>
        <v>http://www.mpce.mp.br/wp-content/uploads/2022/08/2022NE01485.pdf</v>
      </c>
      <c r="R253" s="44" t="str">
        <f t="shared" si="19"/>
        <v>http://www8.mpce.mp.br/Inexigibilidade/092021000204268.pdf</v>
      </c>
      <c r="S253" s="44" t="str">
        <f t="shared" si="18"/>
        <v>09.2021.00020426-8</v>
      </c>
      <c r="T253" t="s">
        <v>1107</v>
      </c>
      <c r="U253" t="s">
        <v>1108</v>
      </c>
    </row>
    <row r="254" spans="1:21" ht="71.25" x14ac:dyDescent="0.25">
      <c r="A254" s="34" t="s">
        <v>22</v>
      </c>
      <c r="B254" s="11" t="s">
        <v>140</v>
      </c>
      <c r="C254" s="41" t="str">
        <f>HYPERLINK("http://www8.mpce.mp.br/Dispensa/092022000261408.pdf","09.2022.00026140-8")</f>
        <v>09.2022.00026140-8</v>
      </c>
      <c r="D254" s="24">
        <v>44774</v>
      </c>
      <c r="E254" s="49" t="s">
        <v>1125</v>
      </c>
      <c r="F254" s="4" t="s">
        <v>461</v>
      </c>
      <c r="G254" s="7" t="str">
        <f t="shared" si="17"/>
        <v>2022NE01489</v>
      </c>
      <c r="H254" s="52" t="s">
        <v>1131</v>
      </c>
      <c r="I254" s="39" t="s">
        <v>1143</v>
      </c>
      <c r="J254" s="30">
        <v>33171503000189</v>
      </c>
      <c r="L254" s="14"/>
      <c r="M254" t="s">
        <v>1110</v>
      </c>
      <c r="N254" t="str">
        <f>"http://www.mpce.mp.br/wp-content/uploads/2022/09/"&amp;M254&amp;".pdf"</f>
        <v>http://www.mpce.mp.br/wp-content/uploads/2022/09/2022NE01489.pdf</v>
      </c>
      <c r="R254" s="44" t="str">
        <f t="shared" si="19"/>
        <v>http://www8.mpce.mp.br/Dispensa/092022000261408.pdf</v>
      </c>
      <c r="S254" s="44" t="str">
        <f t="shared" si="18"/>
        <v>09.2022.00026140-8</v>
      </c>
    </row>
    <row r="255" spans="1:21" ht="28.5" x14ac:dyDescent="0.25">
      <c r="A255" s="34" t="s">
        <v>22</v>
      </c>
      <c r="B255" s="11" t="s">
        <v>140</v>
      </c>
      <c r="C255" s="41" t="str">
        <f>HYPERLINK("http://www8.mpce.mp.br/Dispensa/092022000261408.pdf","09.2022.00026140-8")</f>
        <v>09.2022.00026140-8</v>
      </c>
      <c r="D255" s="24">
        <v>44774</v>
      </c>
      <c r="E255" s="49" t="s">
        <v>1126</v>
      </c>
      <c r="F255" s="4" t="s">
        <v>461</v>
      </c>
      <c r="G255" s="7" t="str">
        <f t="shared" si="17"/>
        <v>2022NE01491</v>
      </c>
      <c r="H255" s="52" t="s">
        <v>1131</v>
      </c>
      <c r="I255" s="39" t="s">
        <v>1144</v>
      </c>
      <c r="J255" s="30">
        <v>33171503000189</v>
      </c>
      <c r="L255" s="14"/>
      <c r="M255" t="s">
        <v>1111</v>
      </c>
      <c r="N255" t="str">
        <f t="shared" ref="N255:N269" si="25">"http://www.mpce.mp.br/wp-content/uploads/2022/09/"&amp;M255&amp;".pdf"</f>
        <v>http://www.mpce.mp.br/wp-content/uploads/2022/09/2022NE01491.pdf</v>
      </c>
      <c r="R255" s="44" t="str">
        <f t="shared" si="19"/>
        <v>http://www8.mpce.mp.br/Dispensa/092022000261408.pdf</v>
      </c>
      <c r="S255" s="44" t="str">
        <f t="shared" si="18"/>
        <v>09.2022.00026140-8</v>
      </c>
    </row>
    <row r="256" spans="1:21" ht="85.5" x14ac:dyDescent="0.25">
      <c r="A256" s="34" t="s">
        <v>22</v>
      </c>
      <c r="B256" s="11" t="s">
        <v>140</v>
      </c>
      <c r="C256" s="41" t="str">
        <f>HYPERLINK("http://www8.mpce.mp.br/Dispensa/092022000259924.pdf","09.2022.00025992-4")</f>
        <v>09.2022.00025992-4</v>
      </c>
      <c r="D256" s="24">
        <v>44775</v>
      </c>
      <c r="E256" s="49" t="s">
        <v>1127</v>
      </c>
      <c r="F256" s="4" t="s">
        <v>1157</v>
      </c>
      <c r="G256" s="7" t="str">
        <f t="shared" si="17"/>
        <v>2022NE01507</v>
      </c>
      <c r="H256" s="52" t="s">
        <v>1132</v>
      </c>
      <c r="I256" s="39" t="s">
        <v>1145</v>
      </c>
      <c r="J256" s="30">
        <v>17421820000150</v>
      </c>
      <c r="L256" s="14"/>
      <c r="M256" t="s">
        <v>1112</v>
      </c>
      <c r="N256" t="str">
        <f t="shared" si="25"/>
        <v>http://www.mpce.mp.br/wp-content/uploads/2022/09/2022NE01507.pdf</v>
      </c>
      <c r="R256" s="44" t="str">
        <f t="shared" si="19"/>
        <v>http://www8.mpce.mp.br/Dispensa/092022000259924.pdf</v>
      </c>
      <c r="S256" s="44" t="str">
        <f t="shared" si="18"/>
        <v>09.2022.00025992-4</v>
      </c>
    </row>
    <row r="257" spans="1:19" ht="42.75" x14ac:dyDescent="0.25">
      <c r="A257" s="34" t="s">
        <v>22</v>
      </c>
      <c r="B257" s="4" t="s">
        <v>1158</v>
      </c>
      <c r="C257" s="41" t="str">
        <f>HYPERLINK("http://www8.mpce.mp.br/Dispensa/092022000264782.pdf","09.2022.00026478-2")</f>
        <v>09.2022.00026478-2</v>
      </c>
      <c r="D257" s="24">
        <v>44776</v>
      </c>
      <c r="E257" s="49" t="s">
        <v>1160</v>
      </c>
      <c r="F257" s="4" t="s">
        <v>1159</v>
      </c>
      <c r="G257" s="7" t="str">
        <f t="shared" si="17"/>
        <v>2022NE01519</v>
      </c>
      <c r="H257" s="52" t="s">
        <v>1133</v>
      </c>
      <c r="I257" s="39" t="s">
        <v>1146</v>
      </c>
      <c r="J257" s="30">
        <v>13009096000109</v>
      </c>
      <c r="L257" s="14"/>
      <c r="M257" t="s">
        <v>1113</v>
      </c>
      <c r="N257" t="str">
        <f t="shared" si="25"/>
        <v>http://www.mpce.mp.br/wp-content/uploads/2022/09/2022NE01519.pdf</v>
      </c>
      <c r="R257" s="44" t="str">
        <f t="shared" si="19"/>
        <v>http://www8.mpce.mp.br/Dispensa/092022000264782.pdf</v>
      </c>
      <c r="S257" s="44" t="str">
        <f t="shared" si="18"/>
        <v>09.2022.00026478-2</v>
      </c>
    </row>
    <row r="258" spans="1:19" ht="114" x14ac:dyDescent="0.25">
      <c r="A258" s="46" t="s">
        <v>20</v>
      </c>
      <c r="B258" s="15" t="s">
        <v>475</v>
      </c>
      <c r="C258" s="41" t="str">
        <f>HYPERLINK("http://www8.mpce.mp.br/Inexigibilidade/092022000185514.pdf","09.2022.00018551-4")</f>
        <v>09.2022.00018551-4</v>
      </c>
      <c r="D258" s="24">
        <v>44776</v>
      </c>
      <c r="E258" s="49" t="s">
        <v>1161</v>
      </c>
      <c r="F258" s="4" t="s">
        <v>463</v>
      </c>
      <c r="G258" s="7" t="str">
        <f t="shared" si="17"/>
        <v>2022NE01520</v>
      </c>
      <c r="H258" s="52" t="s">
        <v>1134</v>
      </c>
      <c r="I258" s="39" t="s">
        <v>1147</v>
      </c>
      <c r="J258" s="30">
        <v>63289912000145</v>
      </c>
      <c r="L258" s="14"/>
      <c r="M258" t="s">
        <v>1114</v>
      </c>
      <c r="N258" t="str">
        <f t="shared" si="25"/>
        <v>http://www.mpce.mp.br/wp-content/uploads/2022/09/2022NE01520.pdf</v>
      </c>
      <c r="R258" s="44" t="str">
        <f t="shared" si="19"/>
        <v>http://www8.mpce.mp.br/Inexigibilidade/092022000185514.pdf</v>
      </c>
      <c r="S258" s="44" t="str">
        <f t="shared" si="18"/>
        <v>09.2022.00018551-4</v>
      </c>
    </row>
    <row r="259" spans="1:19" ht="114" x14ac:dyDescent="0.25">
      <c r="A259" s="46" t="s">
        <v>20</v>
      </c>
      <c r="B259" s="15" t="s">
        <v>475</v>
      </c>
      <c r="C259" s="41" t="str">
        <f>HYPERLINK("http://www8.mpce.mp.br/Inexigibilidade/092022000225656.pdf","09.2022.00022565-6")</f>
        <v>09.2022.00022565-6</v>
      </c>
      <c r="D259" s="24">
        <v>44777</v>
      </c>
      <c r="E259" s="49" t="s">
        <v>1162</v>
      </c>
      <c r="F259" s="4" t="s">
        <v>463</v>
      </c>
      <c r="G259" s="7" t="str">
        <f t="shared" ref="G259:G322" si="26">HYPERLINK(N259,M259)</f>
        <v>2022NE01522</v>
      </c>
      <c r="H259" s="52" t="s">
        <v>1135</v>
      </c>
      <c r="I259" s="39" t="s">
        <v>1148</v>
      </c>
      <c r="J259" s="30">
        <v>14561595000169</v>
      </c>
      <c r="L259" s="14"/>
      <c r="M259" t="s">
        <v>1115</v>
      </c>
      <c r="N259" t="str">
        <f t="shared" si="25"/>
        <v>http://www.mpce.mp.br/wp-content/uploads/2022/09/2022NE01522.pdf</v>
      </c>
      <c r="R259" s="44" t="str">
        <f t="shared" si="19"/>
        <v>http://www8.mpce.mp.br/Inexigibilidade/092022000225656.pdf</v>
      </c>
      <c r="S259" s="44" t="str">
        <f t="shared" si="18"/>
        <v>09.2022.00022565-6</v>
      </c>
    </row>
    <row r="260" spans="1:19" ht="85.5" x14ac:dyDescent="0.25">
      <c r="A260" s="46" t="s">
        <v>20</v>
      </c>
      <c r="B260" s="15" t="s">
        <v>475</v>
      </c>
      <c r="C260" s="41" t="str">
        <f>HYPERLINK("http://www8.mpce.mp.br/Inexigibilidade/092022000225656.pdf","09.2022.00022565-6")</f>
        <v>09.2022.00022565-6</v>
      </c>
      <c r="D260" s="24">
        <v>44777</v>
      </c>
      <c r="E260" s="49" t="s">
        <v>1163</v>
      </c>
      <c r="F260" s="4" t="s">
        <v>463</v>
      </c>
      <c r="G260" s="7" t="str">
        <f t="shared" si="26"/>
        <v>2022NE01523</v>
      </c>
      <c r="H260" s="52" t="s">
        <v>1136</v>
      </c>
      <c r="I260" s="39" t="s">
        <v>1149</v>
      </c>
      <c r="J260" s="30">
        <v>27686475000130</v>
      </c>
      <c r="L260" s="14"/>
      <c r="M260" t="s">
        <v>1116</v>
      </c>
      <c r="N260" t="str">
        <f t="shared" si="25"/>
        <v>http://www.mpce.mp.br/wp-content/uploads/2022/09/2022NE01523.pdf</v>
      </c>
      <c r="R260" s="44" t="str">
        <f t="shared" si="19"/>
        <v>http://www8.mpce.mp.br/Inexigibilidade/092022000225656.pdf</v>
      </c>
      <c r="S260" s="44" t="str">
        <f t="shared" si="18"/>
        <v>09.2022.00022565-6</v>
      </c>
    </row>
    <row r="261" spans="1:19" ht="71.25" x14ac:dyDescent="0.25">
      <c r="A261" s="34" t="s">
        <v>22</v>
      </c>
      <c r="B261" s="11" t="s">
        <v>140</v>
      </c>
      <c r="C261" s="41" t="str">
        <f>HYPERLINK("http://www8.mpce.mp.br/Dispensa/092022000269688.pdf","09.2022.00026968-8")</f>
        <v>09.2022.00026968-8</v>
      </c>
      <c r="D261" s="24">
        <v>44783</v>
      </c>
      <c r="E261" s="49" t="s">
        <v>1164</v>
      </c>
      <c r="F261" s="4" t="s">
        <v>1165</v>
      </c>
      <c r="G261" s="7" t="str">
        <f t="shared" si="26"/>
        <v>2022NE01560</v>
      </c>
      <c r="H261" s="52" t="s">
        <v>1137</v>
      </c>
      <c r="I261" s="39" t="s">
        <v>1150</v>
      </c>
      <c r="J261" s="30">
        <v>97548592000112</v>
      </c>
      <c r="L261" s="14"/>
      <c r="M261" t="s">
        <v>1117</v>
      </c>
      <c r="N261" t="str">
        <f t="shared" si="25"/>
        <v>http://www.mpce.mp.br/wp-content/uploads/2022/09/2022NE01560.pdf</v>
      </c>
      <c r="R261" s="44" t="str">
        <f t="shared" si="19"/>
        <v>http://www8.mpce.mp.br/Dispensa/092022000269688.pdf</v>
      </c>
      <c r="S261" s="44" t="str">
        <f t="shared" si="18"/>
        <v>09.2022.00026968-8</v>
      </c>
    </row>
    <row r="262" spans="1:19" ht="85.5" x14ac:dyDescent="0.25">
      <c r="A262" s="34" t="s">
        <v>22</v>
      </c>
      <c r="B262" s="11" t="s">
        <v>140</v>
      </c>
      <c r="C262" s="41" t="str">
        <f>HYPERLINK("http://www8.mpce.mp.br/Dispensa/092022000263717.pdf","09.2022.00026371-7")</f>
        <v>09.2022.00026371-7</v>
      </c>
      <c r="D262" s="24">
        <v>44785</v>
      </c>
      <c r="E262" s="49" t="s">
        <v>1128</v>
      </c>
      <c r="F262" s="4" t="s">
        <v>1166</v>
      </c>
      <c r="G262" s="7" t="str">
        <f t="shared" si="26"/>
        <v>2022NE01582</v>
      </c>
      <c r="H262" s="52" t="s">
        <v>1138</v>
      </c>
      <c r="I262" s="39" t="s">
        <v>1151</v>
      </c>
      <c r="J262" s="30">
        <v>5848835000110</v>
      </c>
      <c r="L262" s="14"/>
      <c r="M262" t="s">
        <v>1118</v>
      </c>
      <c r="N262" t="str">
        <f t="shared" si="25"/>
        <v>http://www.mpce.mp.br/wp-content/uploads/2022/09/2022NE01582.pdf</v>
      </c>
      <c r="R262" s="44" t="str">
        <f t="shared" si="19"/>
        <v>http://www8.mpce.mp.br/Dispensa/092022000263717.pdf</v>
      </c>
      <c r="S262" s="44" t="str">
        <f t="shared" ref="S262:S268" si="27">HYPERLINK(R262,C262)</f>
        <v>09.2022.00026371-7</v>
      </c>
    </row>
    <row r="263" spans="1:19" ht="86.25" x14ac:dyDescent="0.25">
      <c r="A263" s="46" t="s">
        <v>20</v>
      </c>
      <c r="B263" s="15" t="s">
        <v>475</v>
      </c>
      <c r="C263" s="41" t="str">
        <f>HYPERLINK("http://www8.mpce.mp.br/Inexigibilidade/092021000204268.pdf","09.2021.00020426-8")</f>
        <v>09.2021.00020426-8</v>
      </c>
      <c r="D263" s="24">
        <v>44785</v>
      </c>
      <c r="E263" s="50" t="s">
        <v>1129</v>
      </c>
      <c r="F263" s="4" t="s">
        <v>474</v>
      </c>
      <c r="G263" s="7" t="str">
        <f t="shared" si="26"/>
        <v>2022NE01583</v>
      </c>
      <c r="H263" s="52" t="s">
        <v>359</v>
      </c>
      <c r="I263" s="39" t="s">
        <v>258</v>
      </c>
      <c r="J263" s="30">
        <v>29261229000161</v>
      </c>
      <c r="L263" s="14"/>
      <c r="M263" t="s">
        <v>1119</v>
      </c>
      <c r="N263" t="str">
        <f t="shared" si="25"/>
        <v>http://www.mpce.mp.br/wp-content/uploads/2022/09/2022NE01583.pdf</v>
      </c>
      <c r="R263" s="44" t="str">
        <f t="shared" ref="R263:R268" si="28">"http://www8.mpce.mp.br/"&amp;PROPER(A263)&amp;"/"&amp;SUBSTITUTE(SUBSTITUTE(C263,".",""),"-","")&amp;".pdf"</f>
        <v>http://www8.mpce.mp.br/Inexigibilidade/092021000204268.pdf</v>
      </c>
      <c r="S263" s="44" t="str">
        <f t="shared" si="27"/>
        <v>09.2021.00020426-8</v>
      </c>
    </row>
    <row r="264" spans="1:19" ht="99.75" x14ac:dyDescent="0.25">
      <c r="A264" s="34" t="s">
        <v>22</v>
      </c>
      <c r="B264" s="11" t="s">
        <v>140</v>
      </c>
      <c r="C264" s="41" t="str">
        <f>HYPERLINK("http://www.mpce.mp.br/wp-content/uploads/2022/09/Contrato-045-2019.pdf","5175/2019-3")</f>
        <v>5175/2019-3</v>
      </c>
      <c r="D264" s="24">
        <v>44789</v>
      </c>
      <c r="E264" s="51" t="s">
        <v>1167</v>
      </c>
      <c r="F264" s="4" t="s">
        <v>1168</v>
      </c>
      <c r="G264" s="7" t="str">
        <f t="shared" si="26"/>
        <v>2022NE01600</v>
      </c>
      <c r="H264" s="52" t="s">
        <v>1139</v>
      </c>
      <c r="I264" s="39" t="s">
        <v>1152</v>
      </c>
      <c r="J264" s="30">
        <v>61198164000160</v>
      </c>
      <c r="L264" s="14"/>
      <c r="M264" t="s">
        <v>1120</v>
      </c>
      <c r="N264" t="str">
        <f t="shared" si="25"/>
        <v>http://www.mpce.mp.br/wp-content/uploads/2022/09/2022NE01600.pdf</v>
      </c>
      <c r="R264" s="44" t="str">
        <f t="shared" si="28"/>
        <v>http://www8.mpce.mp.br/Dispensa/5175/20193.pdf</v>
      </c>
      <c r="S264" s="44" t="str">
        <f t="shared" si="27"/>
        <v>5175/2019-3</v>
      </c>
    </row>
    <row r="265" spans="1:19" ht="114" x14ac:dyDescent="0.25">
      <c r="A265" s="46" t="s">
        <v>20</v>
      </c>
      <c r="B265" s="15" t="s">
        <v>475</v>
      </c>
      <c r="C265" s="41" t="str">
        <f>HYPERLINK("http://www8.mpce.mp.br/Inexigibilidade/092022000243032.pdf","09.2022.00024303-2")</f>
        <v>09.2022.00024303-2</v>
      </c>
      <c r="D265" s="24">
        <v>44798</v>
      </c>
      <c r="E265" s="49" t="s">
        <v>1169</v>
      </c>
      <c r="F265" s="4" t="s">
        <v>463</v>
      </c>
      <c r="G265" s="7" t="str">
        <f t="shared" si="26"/>
        <v>2022NE01624</v>
      </c>
      <c r="H265" s="52" t="s">
        <v>1140</v>
      </c>
      <c r="I265" s="39" t="s">
        <v>1153</v>
      </c>
      <c r="J265" s="30">
        <v>36003671000153</v>
      </c>
      <c r="L265" s="14"/>
      <c r="M265" t="s">
        <v>1121</v>
      </c>
      <c r="N265" t="str">
        <f t="shared" si="25"/>
        <v>http://www.mpce.mp.br/wp-content/uploads/2022/09/2022NE01624.pdf</v>
      </c>
      <c r="R265" s="44" t="str">
        <f t="shared" si="28"/>
        <v>http://www8.mpce.mp.br/Inexigibilidade/092022000243032.pdf</v>
      </c>
      <c r="S265" s="44" t="str">
        <f t="shared" si="27"/>
        <v>09.2022.00024303-2</v>
      </c>
    </row>
    <row r="266" spans="1:19" ht="71.25" x14ac:dyDescent="0.25">
      <c r="A266" s="34" t="s">
        <v>22</v>
      </c>
      <c r="B266" s="4" t="s">
        <v>1158</v>
      </c>
      <c r="C266" s="41" t="str">
        <f>HYPERLINK("http://www8.mpce.mp.br/Dispensa/092022000294100.pdf","09.2022.00029410-0")</f>
        <v>09.2022.00029410-0</v>
      </c>
      <c r="D266" s="24">
        <v>44796</v>
      </c>
      <c r="E266" s="49" t="s">
        <v>1170</v>
      </c>
      <c r="F266" s="4" t="s">
        <v>1172</v>
      </c>
      <c r="G266" s="7" t="str">
        <f t="shared" si="26"/>
        <v>2022NE01625</v>
      </c>
      <c r="H266" s="52" t="s">
        <v>1141</v>
      </c>
      <c r="I266" s="39" t="s">
        <v>1154</v>
      </c>
      <c r="J266" s="30">
        <v>38612325000106</v>
      </c>
      <c r="L266" s="14"/>
      <c r="M266" t="s">
        <v>1122</v>
      </c>
      <c r="N266" t="str">
        <f t="shared" si="25"/>
        <v>http://www.mpce.mp.br/wp-content/uploads/2022/09/2022NE01625.pdf</v>
      </c>
      <c r="R266" s="44" t="str">
        <f t="shared" si="28"/>
        <v>http://www8.mpce.mp.br/Dispensa/092022000294100.pdf</v>
      </c>
      <c r="S266" s="44" t="str">
        <f t="shared" si="27"/>
        <v>09.2022.00029410-0</v>
      </c>
    </row>
    <row r="267" spans="1:19" ht="71.25" x14ac:dyDescent="0.25">
      <c r="A267" s="34" t="s">
        <v>22</v>
      </c>
      <c r="B267" s="11" t="s">
        <v>140</v>
      </c>
      <c r="C267" s="41" t="str">
        <f>HYPERLINK("http://www8.mpce.mp.br/Dispensa/092022000283979.pdf","09.2022.00028397-9")</f>
        <v>09.2022.00028397-9</v>
      </c>
      <c r="D267" s="24">
        <v>44798</v>
      </c>
      <c r="E267" s="49" t="s">
        <v>1171</v>
      </c>
      <c r="F267" s="4" t="s">
        <v>145</v>
      </c>
      <c r="G267" s="7" t="str">
        <f t="shared" si="26"/>
        <v>2022NE01635</v>
      </c>
      <c r="H267" s="52" t="s">
        <v>751</v>
      </c>
      <c r="I267" s="39" t="s">
        <v>1155</v>
      </c>
      <c r="J267" s="30">
        <v>31905131000141</v>
      </c>
      <c r="L267" s="14"/>
      <c r="M267" t="s">
        <v>1123</v>
      </c>
      <c r="N267" t="str">
        <f t="shared" si="25"/>
        <v>http://www.mpce.mp.br/wp-content/uploads/2022/09/2022NE01635.pdf</v>
      </c>
      <c r="R267" s="44" t="str">
        <f t="shared" si="28"/>
        <v>http://www8.mpce.mp.br/Dispensa/092022000283979.pdf</v>
      </c>
      <c r="S267" s="44" t="str">
        <f t="shared" si="27"/>
        <v>09.2022.00028397-9</v>
      </c>
    </row>
    <row r="268" spans="1:19" ht="99.75" x14ac:dyDescent="0.25">
      <c r="A268" s="34" t="s">
        <v>22</v>
      </c>
      <c r="B268" s="11" t="s">
        <v>462</v>
      </c>
      <c r="C268" s="41" t="str">
        <f>HYPERLINK("http://www8.mpce.mp.br/Dispensa/092022000024796.pdf","09.2022.00002479-6")</f>
        <v>09.2022.00002479-6</v>
      </c>
      <c r="D268" s="24">
        <v>44802</v>
      </c>
      <c r="E268" s="51" t="s">
        <v>1130</v>
      </c>
      <c r="F268" s="4" t="s">
        <v>474</v>
      </c>
      <c r="G268" s="7" t="str">
        <f t="shared" si="26"/>
        <v>2022NE01666</v>
      </c>
      <c r="H268" s="52" t="s">
        <v>1142</v>
      </c>
      <c r="I268" s="39" t="s">
        <v>1156</v>
      </c>
      <c r="J268" s="30">
        <v>61600839000155</v>
      </c>
      <c r="L268" s="14"/>
      <c r="M268" t="s">
        <v>1124</v>
      </c>
      <c r="N268" t="str">
        <f t="shared" si="25"/>
        <v>http://www.mpce.mp.br/wp-content/uploads/2022/09/2022NE01666.pdf</v>
      </c>
      <c r="R268" s="44" t="str">
        <f t="shared" si="28"/>
        <v>http://www8.mpce.mp.br/Dispensa/092022000024796.pdf</v>
      </c>
      <c r="S268" s="44" t="str">
        <f t="shared" si="27"/>
        <v>09.2022.00002479-6</v>
      </c>
    </row>
    <row r="269" spans="1:19" ht="51" x14ac:dyDescent="0.25">
      <c r="A269" s="3" t="s">
        <v>20</v>
      </c>
      <c r="B269" s="15" t="s">
        <v>475</v>
      </c>
      <c r="C269" s="41" t="str">
        <f>HYPERLINK("http://www8.mpce.mp.br/Inexigibilidade/092022000243032.pdf","09.2022.00024303-2")</f>
        <v>09.2022.00024303-2</v>
      </c>
      <c r="D269" s="24">
        <v>44798</v>
      </c>
      <c r="E269" s="39" t="s">
        <v>1263</v>
      </c>
      <c r="F269" s="4" t="s">
        <v>463</v>
      </c>
      <c r="G269" s="7" t="str">
        <f t="shared" si="26"/>
        <v>2022NE001673</v>
      </c>
      <c r="H269" s="52" t="s">
        <v>1242</v>
      </c>
      <c r="I269" s="39" t="s">
        <v>1234</v>
      </c>
      <c r="J269" s="30">
        <v>1524509000104</v>
      </c>
      <c r="L269" s="14"/>
      <c r="M269" t="s">
        <v>1173</v>
      </c>
      <c r="N269" t="str">
        <f t="shared" si="25"/>
        <v>http://www.mpce.mp.br/wp-content/uploads/2022/09/2022NE001673.pdf</v>
      </c>
    </row>
    <row r="270" spans="1:19" ht="76.5" x14ac:dyDescent="0.25">
      <c r="A270" s="3" t="s">
        <v>20</v>
      </c>
      <c r="B270" s="15" t="s">
        <v>1268</v>
      </c>
      <c r="C270" s="41" t="str">
        <f>HYPERLINK("http://www8.mpce.mp.br/Inexigibilidade/092022000224268.pdf","09.2022.00022426-8")</f>
        <v>09.2022.00022426-8</v>
      </c>
      <c r="D270" s="24">
        <v>44809</v>
      </c>
      <c r="E270" s="39" t="s">
        <v>1163</v>
      </c>
      <c r="F270" s="4" t="s">
        <v>1267</v>
      </c>
      <c r="G270" s="7" t="str">
        <f t="shared" si="26"/>
        <v>2022NE001690</v>
      </c>
      <c r="H270" s="52" t="s">
        <v>1243</v>
      </c>
      <c r="I270" s="39" t="s">
        <v>1149</v>
      </c>
      <c r="J270" s="30">
        <v>27686475000130</v>
      </c>
      <c r="L270" s="14"/>
      <c r="M270" t="s">
        <v>1174</v>
      </c>
      <c r="N270" t="str">
        <f>"http://www.mpce.mp.br/wp-content/uploads/2022/10/"&amp;M270&amp;".pdf"</f>
        <v>http://www.mpce.mp.br/wp-content/uploads/2022/10/2022NE001690.pdf</v>
      </c>
    </row>
    <row r="271" spans="1:19" ht="89.25" x14ac:dyDescent="0.25">
      <c r="A271" s="3" t="s">
        <v>20</v>
      </c>
      <c r="B271" s="15" t="s">
        <v>1268</v>
      </c>
      <c r="C271" s="41" t="str">
        <f>HYPERLINK("http://www8.mpce.mp.br/Inexigibilidade/092022000224268.pdf","09.2022.00022426-8")</f>
        <v>09.2022.00022426-8</v>
      </c>
      <c r="D271" s="24">
        <v>44809</v>
      </c>
      <c r="E271" s="39" t="s">
        <v>1264</v>
      </c>
      <c r="F271" s="4" t="s">
        <v>1267</v>
      </c>
      <c r="G271" s="7" t="str">
        <f t="shared" si="26"/>
        <v>2022NE001693</v>
      </c>
      <c r="H271" s="52" t="s">
        <v>1243</v>
      </c>
      <c r="I271" s="39" t="s">
        <v>1149</v>
      </c>
      <c r="J271" s="30">
        <v>27686475000130</v>
      </c>
      <c r="L271" s="14"/>
      <c r="M271" t="s">
        <v>1175</v>
      </c>
      <c r="N271" t="str">
        <f t="shared" ref="N271:N309" si="29">"http://www.mpce.mp.br/wp-content/uploads/2022/10/"&amp;M271&amp;".pdf"</f>
        <v>http://www.mpce.mp.br/wp-content/uploads/2022/10/2022NE001693.pdf</v>
      </c>
    </row>
    <row r="272" spans="1:19" ht="76.5" x14ac:dyDescent="0.25">
      <c r="A272" s="3" t="s">
        <v>20</v>
      </c>
      <c r="B272" s="15" t="s">
        <v>475</v>
      </c>
      <c r="C272" s="41" t="str">
        <f>HYPERLINK("http://www8.mpce.mp.br/Inexigibilidade/092022000138876.pdf","09.2022.00013887-6")</f>
        <v>09.2022.00013887-6</v>
      </c>
      <c r="D272" s="24">
        <v>44809</v>
      </c>
      <c r="E272" s="39" t="s">
        <v>1265</v>
      </c>
      <c r="F272" s="4" t="s">
        <v>463</v>
      </c>
      <c r="G272" s="7" t="str">
        <f t="shared" si="26"/>
        <v>2022NE001694</v>
      </c>
      <c r="H272" s="52" t="s">
        <v>1244</v>
      </c>
      <c r="I272" s="39" t="s">
        <v>1235</v>
      </c>
      <c r="J272" s="30">
        <v>19268267000192</v>
      </c>
      <c r="L272" s="14"/>
      <c r="M272" t="s">
        <v>1176</v>
      </c>
      <c r="N272" t="str">
        <f t="shared" si="29"/>
        <v>http://www.mpce.mp.br/wp-content/uploads/2022/10/2022NE001694.pdf</v>
      </c>
    </row>
    <row r="273" spans="1:21" ht="63.75" x14ac:dyDescent="0.25">
      <c r="A273" s="3" t="s">
        <v>22</v>
      </c>
      <c r="B273" s="11" t="s">
        <v>140</v>
      </c>
      <c r="C273" s="41" t="str">
        <f>HYPERLINK("http://www8.mpce.mp.br/Dispensa/092022000312680.pdf","09.2022.00031268-0")</f>
        <v>09.2022.00031268-0</v>
      </c>
      <c r="D273" s="24">
        <v>44809</v>
      </c>
      <c r="E273" s="39" t="s">
        <v>1214</v>
      </c>
      <c r="F273" s="4" t="s">
        <v>1172</v>
      </c>
      <c r="G273" s="7" t="str">
        <f t="shared" si="26"/>
        <v>2022NE001695</v>
      </c>
      <c r="H273" s="52" t="s">
        <v>1245</v>
      </c>
      <c r="I273" s="39" t="s">
        <v>1236</v>
      </c>
      <c r="J273" s="30">
        <v>7533441000106</v>
      </c>
      <c r="L273" s="14"/>
      <c r="M273" t="s">
        <v>1177</v>
      </c>
      <c r="N273" t="str">
        <f t="shared" si="29"/>
        <v>http://www.mpce.mp.br/wp-content/uploads/2022/10/2022NE001695.pdf</v>
      </c>
    </row>
    <row r="274" spans="1:21" ht="63.75" x14ac:dyDescent="0.25">
      <c r="A274" s="3" t="s">
        <v>20</v>
      </c>
      <c r="B274" s="15" t="s">
        <v>475</v>
      </c>
      <c r="C274" s="41" t="str">
        <f>HYPERLINK("http://www8.mpce.mp.br/Inexigibilidade/092022000230848.pdf","09.2022.00023084-8")</f>
        <v>09.2022.00023084-8</v>
      </c>
      <c r="D274" s="24">
        <v>44810</v>
      </c>
      <c r="E274" s="39" t="s">
        <v>1266</v>
      </c>
      <c r="F274" s="4" t="s">
        <v>463</v>
      </c>
      <c r="G274" s="7" t="str">
        <f t="shared" si="26"/>
        <v>2022NE001699</v>
      </c>
      <c r="H274" s="52" t="s">
        <v>1246</v>
      </c>
      <c r="I274" s="39" t="s">
        <v>1237</v>
      </c>
      <c r="J274" s="30">
        <v>12622988000100</v>
      </c>
      <c r="L274" s="14"/>
      <c r="M274" t="s">
        <v>1178</v>
      </c>
      <c r="N274" t="str">
        <f t="shared" si="29"/>
        <v>http://www.mpce.mp.br/wp-content/uploads/2022/10/2022NE001699.pdf</v>
      </c>
    </row>
    <row r="275" spans="1:21" ht="38.25" x14ac:dyDescent="0.25">
      <c r="A275" s="3" t="s">
        <v>22</v>
      </c>
      <c r="B275" s="4" t="s">
        <v>462</v>
      </c>
      <c r="C275" s="41" t="str">
        <f>HYPERLINK("http://www.mpce.mp.br/wp-content/uploads/2022/08/Contrato-026-2020.pdf","38416/2018-4")</f>
        <v>38416/2018-4</v>
      </c>
      <c r="D275" s="24">
        <v>44812</v>
      </c>
      <c r="E275" s="39" t="s">
        <v>1269</v>
      </c>
      <c r="F275" s="4" t="s">
        <v>463</v>
      </c>
      <c r="G275" s="7" t="str">
        <f t="shared" si="26"/>
        <v>2022NE001706</v>
      </c>
      <c r="H275" s="52" t="s">
        <v>1247</v>
      </c>
      <c r="I275" s="39" t="s">
        <v>227</v>
      </c>
      <c r="J275" s="30">
        <v>7373434000186</v>
      </c>
      <c r="L275" s="14"/>
      <c r="M275" t="s">
        <v>1179</v>
      </c>
      <c r="N275" t="str">
        <f t="shared" si="29"/>
        <v>http://www.mpce.mp.br/wp-content/uploads/2022/10/2022NE001706.pdf</v>
      </c>
    </row>
    <row r="276" spans="1:21" ht="51" x14ac:dyDescent="0.25">
      <c r="A276" s="3" t="s">
        <v>22</v>
      </c>
      <c r="B276" s="4" t="s">
        <v>462</v>
      </c>
      <c r="C276" s="41" t="str">
        <f>HYPERLINK("http://www.mpce.mp.br/wp-content/uploads/2022/08/Contrato-026-2020.pdf","38416/2018-4")</f>
        <v>38416/2018-4</v>
      </c>
      <c r="D276" s="24">
        <v>44812</v>
      </c>
      <c r="E276" s="39" t="s">
        <v>1270</v>
      </c>
      <c r="F276" s="4" t="s">
        <v>463</v>
      </c>
      <c r="G276" s="7" t="str">
        <f t="shared" si="26"/>
        <v>2022NE001707</v>
      </c>
      <c r="H276" s="52" t="s">
        <v>1247</v>
      </c>
      <c r="I276" s="39" t="s">
        <v>227</v>
      </c>
      <c r="J276" s="30">
        <v>7373434000186</v>
      </c>
      <c r="L276" s="14"/>
      <c r="M276" t="s">
        <v>1180</v>
      </c>
      <c r="N276" t="str">
        <f t="shared" si="29"/>
        <v>http://www.mpce.mp.br/wp-content/uploads/2022/10/2022NE001707.pdf</v>
      </c>
    </row>
    <row r="277" spans="1:21" ht="51" x14ac:dyDescent="0.25">
      <c r="A277" s="3" t="s">
        <v>22</v>
      </c>
      <c r="B277" s="4" t="s">
        <v>23</v>
      </c>
      <c r="C277" s="41" t="str">
        <f t="shared" ref="C277" si="30">(HYPERLINK(T277,U277))</f>
        <v>09.2022.00002496-3</v>
      </c>
      <c r="D277" s="24">
        <v>44816</v>
      </c>
      <c r="E277" s="39" t="s">
        <v>1271</v>
      </c>
      <c r="F277" s="4" t="s">
        <v>466</v>
      </c>
      <c r="G277" s="7" t="str">
        <f t="shared" si="26"/>
        <v>2022NE001730</v>
      </c>
      <c r="H277" s="52" t="s">
        <v>1248</v>
      </c>
      <c r="I277" s="39" t="s">
        <v>239</v>
      </c>
      <c r="J277" s="30">
        <v>18191228000171</v>
      </c>
      <c r="L277" s="14"/>
      <c r="M277" t="s">
        <v>1181</v>
      </c>
      <c r="N277" t="str">
        <f t="shared" si="29"/>
        <v>http://www.mpce.mp.br/wp-content/uploads/2022/10/2022NE001730.pdf</v>
      </c>
      <c r="R277" s="44" t="str">
        <f t="shared" ref="R277" si="31">"http://www8.mpce.mp.br/"&amp;PROPER(A277)&amp;"/"&amp;SUBSTITUTE(SUBSTITUTE(C277,".",""),"-","")&amp;".pdf"</f>
        <v>http://www8.mpce.mp.br/Dispensa/092022000024963.pdf</v>
      </c>
      <c r="S277" s="44" t="str">
        <f t="shared" ref="S277" si="32">HYPERLINK(R277,C277)</f>
        <v>09.2022.00002496-3</v>
      </c>
      <c r="T277" t="s">
        <v>1027</v>
      </c>
      <c r="U277" t="s">
        <v>465</v>
      </c>
    </row>
    <row r="278" spans="1:21" ht="63.75" x14ac:dyDescent="0.25">
      <c r="A278" s="3" t="s">
        <v>20</v>
      </c>
      <c r="B278" s="15" t="s">
        <v>475</v>
      </c>
      <c r="C278" s="41" t="str">
        <f>HYPERLINK("http://www8.mpce.mp.br/Inexigibilidade/09202021000245023.pdf","09.2021.00024502-3")</f>
        <v>09.2021.00024502-3</v>
      </c>
      <c r="D278" s="24">
        <v>44816</v>
      </c>
      <c r="E278" s="53" t="s">
        <v>1215</v>
      </c>
      <c r="F278" s="4" t="s">
        <v>463</v>
      </c>
      <c r="G278" s="7" t="str">
        <f t="shared" si="26"/>
        <v>2022NE001731</v>
      </c>
      <c r="H278" s="52" t="s">
        <v>1249</v>
      </c>
      <c r="I278" s="39" t="s">
        <v>227</v>
      </c>
      <c r="J278" s="30">
        <v>7373434000186</v>
      </c>
      <c r="L278" s="14"/>
      <c r="M278" t="s">
        <v>1182</v>
      </c>
      <c r="N278" t="str">
        <f t="shared" si="29"/>
        <v>http://www.mpce.mp.br/wp-content/uploads/2022/10/2022NE001731.pdf</v>
      </c>
    </row>
    <row r="279" spans="1:21" ht="63.75" x14ac:dyDescent="0.25">
      <c r="A279" s="3" t="s">
        <v>20</v>
      </c>
      <c r="B279" s="15" t="s">
        <v>475</v>
      </c>
      <c r="C279" s="41" t="str">
        <f>HYPERLINK("http://www8.mpce.mp.br/Inexigibilidade/09202021000245023.pdf","09.2021.00024502-3")</f>
        <v>09.2021.00024502-3</v>
      </c>
      <c r="D279" s="24">
        <v>44816</v>
      </c>
      <c r="E279" s="54" t="s">
        <v>1216</v>
      </c>
      <c r="F279" s="4" t="s">
        <v>463</v>
      </c>
      <c r="G279" s="7" t="str">
        <f t="shared" si="26"/>
        <v>2022NE001732</v>
      </c>
      <c r="H279" s="52" t="s">
        <v>1249</v>
      </c>
      <c r="I279" s="39" t="s">
        <v>227</v>
      </c>
      <c r="J279" s="30">
        <v>7373434000186</v>
      </c>
      <c r="L279" s="14"/>
      <c r="M279" t="s">
        <v>1183</v>
      </c>
      <c r="N279" t="str">
        <f t="shared" si="29"/>
        <v>http://www.mpce.mp.br/wp-content/uploads/2022/10/2022NE001732.pdf</v>
      </c>
    </row>
    <row r="280" spans="1:21" ht="42.75" x14ac:dyDescent="0.25">
      <c r="A280" s="3" t="s">
        <v>22</v>
      </c>
      <c r="B280" s="4" t="s">
        <v>462</v>
      </c>
      <c r="C280" s="41" t="str">
        <f>HYPERLINK("http://www.mpce.mp.br/wp-content/uploads/2022/08/Contrato-026-2020.pdf","38416/2018-4")</f>
        <v>38416/2018-4</v>
      </c>
      <c r="D280" s="24">
        <v>44816</v>
      </c>
      <c r="E280" s="48" t="s">
        <v>1217</v>
      </c>
      <c r="F280" s="4" t="s">
        <v>463</v>
      </c>
      <c r="G280" s="7" t="str">
        <f t="shared" si="26"/>
        <v>2022NE001735</v>
      </c>
      <c r="H280" s="52" t="s">
        <v>1247</v>
      </c>
      <c r="I280" s="39" t="s">
        <v>227</v>
      </c>
      <c r="J280" s="30">
        <v>7373434000186</v>
      </c>
      <c r="L280" s="14"/>
      <c r="M280" t="s">
        <v>1184</v>
      </c>
      <c r="N280" t="str">
        <f t="shared" si="29"/>
        <v>http://www.mpce.mp.br/wp-content/uploads/2022/10/2022NE001735.pdf</v>
      </c>
    </row>
    <row r="281" spans="1:21" ht="57" x14ac:dyDescent="0.25">
      <c r="A281" s="3" t="s">
        <v>22</v>
      </c>
      <c r="B281" s="4" t="s">
        <v>462</v>
      </c>
      <c r="C281" s="41" t="str">
        <f>HYPERLINK("http://www.mpce.mp.br/wp-content/uploads/2022/08/Contrato-026-2020.pdf","38416/2018-4")</f>
        <v>38416/2018-4</v>
      </c>
      <c r="D281" s="24">
        <v>44816</v>
      </c>
      <c r="E281" s="48" t="s">
        <v>1218</v>
      </c>
      <c r="F281" s="4" t="s">
        <v>463</v>
      </c>
      <c r="G281" s="7" t="str">
        <f t="shared" si="26"/>
        <v>2022NE001736</v>
      </c>
      <c r="H281" s="52" t="s">
        <v>1247</v>
      </c>
      <c r="I281" s="39" t="s">
        <v>227</v>
      </c>
      <c r="J281" s="30">
        <v>7373434000186</v>
      </c>
      <c r="L281" s="14"/>
      <c r="M281" t="s">
        <v>1185</v>
      </c>
      <c r="N281" t="str">
        <f t="shared" si="29"/>
        <v>http://www.mpce.mp.br/wp-content/uploads/2022/10/2022NE001736.pdf</v>
      </c>
    </row>
    <row r="282" spans="1:21" ht="114" x14ac:dyDescent="0.25">
      <c r="A282" s="3" t="s">
        <v>22</v>
      </c>
      <c r="B282" s="4" t="s">
        <v>23</v>
      </c>
      <c r="C282" s="41" t="str">
        <f>HYPERLINK("http://www.mpce.mp.br/wp-content/uploads/2022/08/Contrato-no-019-2014-CPL-PGJ-X-Eunice-Locacao-Imove-CAOPIJ.pdf","20602/2014-8")</f>
        <v>20602/2014-8</v>
      </c>
      <c r="D282" s="24">
        <v>44817</v>
      </c>
      <c r="E282" s="48" t="s">
        <v>1272</v>
      </c>
      <c r="F282" s="4" t="s">
        <v>145</v>
      </c>
      <c r="G282" s="7" t="str">
        <f t="shared" si="26"/>
        <v>2022NE001737</v>
      </c>
      <c r="H282" s="52" t="s">
        <v>1250</v>
      </c>
      <c r="I282" s="39" t="s">
        <v>250</v>
      </c>
      <c r="J282" s="30">
        <v>7340995000189</v>
      </c>
      <c r="L282" s="14"/>
      <c r="M282" t="s">
        <v>1186</v>
      </c>
      <c r="N282" t="str">
        <f t="shared" si="29"/>
        <v>http://www.mpce.mp.br/wp-content/uploads/2022/10/2022NE001737.pdf</v>
      </c>
    </row>
    <row r="283" spans="1:21" ht="128.25" x14ac:dyDescent="0.25">
      <c r="A283" s="3" t="s">
        <v>22</v>
      </c>
      <c r="B283" s="4" t="s">
        <v>23</v>
      </c>
      <c r="C283" s="41" t="str">
        <f>HYPERLINK("http://www.mpce.mp.br/wp-content/uploads/2022/08/CONTRATO-039-2019.pdf","12910/2019-4")</f>
        <v>12910/2019-4</v>
      </c>
      <c r="D283" s="24">
        <v>44817</v>
      </c>
      <c r="E283" s="48" t="s">
        <v>1273</v>
      </c>
      <c r="F283" s="4" t="s">
        <v>481</v>
      </c>
      <c r="G283" s="7" t="str">
        <f t="shared" si="26"/>
        <v>2022NE001739</v>
      </c>
      <c r="H283" s="52" t="s">
        <v>336</v>
      </c>
      <c r="I283" s="39" t="s">
        <v>240</v>
      </c>
      <c r="J283" s="30">
        <v>115681353</v>
      </c>
      <c r="L283" s="14"/>
      <c r="M283" t="s">
        <v>1187</v>
      </c>
      <c r="N283" t="str">
        <f t="shared" si="29"/>
        <v>http://www.mpce.mp.br/wp-content/uploads/2022/10/2022NE001739.pdf</v>
      </c>
    </row>
    <row r="284" spans="1:21" ht="114" x14ac:dyDescent="0.25">
      <c r="A284" s="3" t="s">
        <v>22</v>
      </c>
      <c r="B284" s="4" t="s">
        <v>23</v>
      </c>
      <c r="C284" s="41" t="str">
        <f>HYPERLINK("http://www.mpce.mp.br/wp-content/uploads/2022/08/Contrato-028-2015-PGJ-X-GALGANI-Locacao-de-Imovel-PROCAP.pdf","33570/2015-9")</f>
        <v>33570/2015-9</v>
      </c>
      <c r="D284" s="24">
        <v>44818</v>
      </c>
      <c r="E284" s="48" t="s">
        <v>1274</v>
      </c>
      <c r="F284" s="4" t="s">
        <v>479</v>
      </c>
      <c r="G284" s="7" t="str">
        <f t="shared" si="26"/>
        <v>2022NE001747</v>
      </c>
      <c r="H284" s="52" t="s">
        <v>1251</v>
      </c>
      <c r="I284" s="39" t="s">
        <v>242</v>
      </c>
      <c r="J284" s="30">
        <v>23017090353</v>
      </c>
      <c r="L284" s="14"/>
      <c r="M284" t="s">
        <v>1188</v>
      </c>
      <c r="N284" t="str">
        <f t="shared" si="29"/>
        <v>http://www.mpce.mp.br/wp-content/uploads/2022/10/2022NE001747.pdf</v>
      </c>
      <c r="T284" s="47"/>
    </row>
    <row r="285" spans="1:21" ht="51" x14ac:dyDescent="0.25">
      <c r="A285" s="3" t="s">
        <v>22</v>
      </c>
      <c r="B285" s="4" t="s">
        <v>1158</v>
      </c>
      <c r="C285" s="41" t="str">
        <f>HYPERLINK("http://www8.mpce.mp.br/Dispensa/092022000270030.pdf","09.2022.00027003-0")</f>
        <v>09.2022.00027003-0</v>
      </c>
      <c r="D285" s="24">
        <v>44818</v>
      </c>
      <c r="E285" s="39" t="s">
        <v>1275</v>
      </c>
      <c r="F285" s="4" t="s">
        <v>1285</v>
      </c>
      <c r="G285" s="7" t="str">
        <f t="shared" si="26"/>
        <v>2022NE001751</v>
      </c>
      <c r="H285" s="52" t="s">
        <v>1252</v>
      </c>
      <c r="I285" s="39" t="s">
        <v>1238</v>
      </c>
      <c r="J285" s="30">
        <v>21883166000173</v>
      </c>
      <c r="L285" s="14"/>
      <c r="M285" t="s">
        <v>1189</v>
      </c>
      <c r="N285" t="str">
        <f t="shared" si="29"/>
        <v>http://www.mpce.mp.br/wp-content/uploads/2022/10/2022NE001751.pdf</v>
      </c>
    </row>
    <row r="286" spans="1:21" ht="71.25" x14ac:dyDescent="0.25">
      <c r="A286" s="3" t="s">
        <v>20</v>
      </c>
      <c r="B286" s="15" t="s">
        <v>1286</v>
      </c>
      <c r="C286" s="41" t="str">
        <f>HYPERLINK("http://www.mpce.mp.br/wp-content/uploads/2022/08/Contrato-007-2019.pdf","48002/2017-0")</f>
        <v>48002/2017-0</v>
      </c>
      <c r="D286" s="24">
        <v>44823</v>
      </c>
      <c r="E286" s="48" t="s">
        <v>1276</v>
      </c>
      <c r="F286" s="4" t="s">
        <v>909</v>
      </c>
      <c r="G286" s="7" t="str">
        <f t="shared" si="26"/>
        <v>2022NE001770</v>
      </c>
      <c r="H286" s="52" t="s">
        <v>1253</v>
      </c>
      <c r="I286" s="39" t="s">
        <v>902</v>
      </c>
      <c r="J286" s="30">
        <v>7341423000114</v>
      </c>
      <c r="L286" s="14"/>
      <c r="M286" t="s">
        <v>1190</v>
      </c>
      <c r="N286" t="str">
        <f t="shared" si="29"/>
        <v>http://www.mpce.mp.br/wp-content/uploads/2022/10/2022NE001770.pdf</v>
      </c>
    </row>
    <row r="287" spans="1:21" ht="51" x14ac:dyDescent="0.25">
      <c r="A287" s="3" t="s">
        <v>20</v>
      </c>
      <c r="B287" s="15" t="s">
        <v>1286</v>
      </c>
      <c r="C287" s="41" t="str">
        <f>HYPERLINK("http://www.mpce.mp.br/wp-content/uploads/2022/08/Contrato-007-2019.pdf","48002/2017-0")</f>
        <v>48002/2017-0</v>
      </c>
      <c r="D287" s="24">
        <v>44823</v>
      </c>
      <c r="E287" s="48" t="s">
        <v>1277</v>
      </c>
      <c r="F287" s="4" t="s">
        <v>909</v>
      </c>
      <c r="G287" s="7" t="str">
        <f t="shared" si="26"/>
        <v>2022NE001771</v>
      </c>
      <c r="H287" s="52" t="s">
        <v>1254</v>
      </c>
      <c r="I287" s="39" t="s">
        <v>902</v>
      </c>
      <c r="J287" s="30">
        <v>7341423000114</v>
      </c>
      <c r="L287" s="14"/>
      <c r="M287" t="s">
        <v>1191</v>
      </c>
      <c r="N287" t="str">
        <f t="shared" si="29"/>
        <v>http://www.mpce.mp.br/wp-content/uploads/2022/10/2022NE001771.pdf</v>
      </c>
    </row>
    <row r="288" spans="1:21" ht="85.5" x14ac:dyDescent="0.25">
      <c r="A288" s="3" t="s">
        <v>22</v>
      </c>
      <c r="B288" s="4" t="s">
        <v>23</v>
      </c>
      <c r="C288" s="41" t="str">
        <f>HYPERLINK("http://www8.mpce.mp.br/Dispensa/092021000079244.pdf","09.2021.00007924-4")</f>
        <v>09.2021.00007924-4</v>
      </c>
      <c r="D288" s="24">
        <v>44823</v>
      </c>
      <c r="E288" s="48" t="s">
        <v>1278</v>
      </c>
      <c r="F288" s="4" t="s">
        <v>466</v>
      </c>
      <c r="G288" s="7" t="str">
        <f t="shared" si="26"/>
        <v>2022NE001773</v>
      </c>
      <c r="H288" s="52" t="s">
        <v>1255</v>
      </c>
      <c r="I288" s="39" t="s">
        <v>228</v>
      </c>
      <c r="J288" s="30">
        <v>22588967000179</v>
      </c>
      <c r="L288" s="14"/>
      <c r="M288" t="s">
        <v>1192</v>
      </c>
      <c r="N288" t="str">
        <f t="shared" si="29"/>
        <v>http://www.mpce.mp.br/wp-content/uploads/2022/10/2022NE001773.pdf</v>
      </c>
    </row>
    <row r="289" spans="1:21" ht="51" x14ac:dyDescent="0.25">
      <c r="A289" s="3" t="s">
        <v>20</v>
      </c>
      <c r="B289" s="15" t="s">
        <v>1286</v>
      </c>
      <c r="C289" s="41" t="str">
        <f>HYPERLINK("http://www.mpce.mp.br/wp-content/uploads/2022/08/Contrato-007-2019.pdf","48002/2017-0")</f>
        <v>48002/2017-0</v>
      </c>
      <c r="D289" s="24">
        <v>44826</v>
      </c>
      <c r="E289" s="39" t="s">
        <v>1279</v>
      </c>
      <c r="F289" s="4" t="s">
        <v>909</v>
      </c>
      <c r="G289" s="7" t="str">
        <f t="shared" si="26"/>
        <v>2022NE001795</v>
      </c>
      <c r="H289" s="52" t="s">
        <v>1256</v>
      </c>
      <c r="I289" s="39" t="s">
        <v>902</v>
      </c>
      <c r="J289" s="30">
        <v>7341423000114</v>
      </c>
      <c r="L289" s="14"/>
      <c r="M289" t="s">
        <v>1193</v>
      </c>
      <c r="N289" t="str">
        <f t="shared" si="29"/>
        <v>http://www.mpce.mp.br/wp-content/uploads/2022/10/2022NE001795.pdf</v>
      </c>
    </row>
    <row r="290" spans="1:21" ht="38.25" x14ac:dyDescent="0.25">
      <c r="A290" s="3" t="s">
        <v>20</v>
      </c>
      <c r="B290" s="15" t="s">
        <v>21</v>
      </c>
      <c r="C290" s="41" t="str">
        <f t="shared" ref="C290:C309" si="33">(HYPERLINK(T290,U290))</f>
        <v>09.2022.00022975-2</v>
      </c>
      <c r="D290" s="24">
        <v>44827</v>
      </c>
      <c r="E290" s="39" t="s">
        <v>1219</v>
      </c>
      <c r="F290" s="4" t="s">
        <v>128</v>
      </c>
      <c r="G290" s="7" t="str">
        <f t="shared" si="26"/>
        <v>2022NE001812</v>
      </c>
      <c r="H290" s="52" t="s">
        <v>1257</v>
      </c>
      <c r="I290" s="39" t="s">
        <v>1239</v>
      </c>
      <c r="J290" s="30">
        <v>45898856000164</v>
      </c>
      <c r="L290" s="14"/>
      <c r="M290" t="s">
        <v>1194</v>
      </c>
      <c r="N290" t="str">
        <f t="shared" si="29"/>
        <v>http://www.mpce.mp.br/wp-content/uploads/2022/10/2022NE001812.pdf</v>
      </c>
      <c r="R290" s="44" t="str">
        <f t="shared" ref="R290:R309" si="34">"http://www8.mpce.mp.br/"&amp;PROPER(A290)&amp;"/"&amp;SUBSTITUTE(SUBSTITUTE(C290,".",""),"-","")&amp;".pdf"</f>
        <v>http://www8.mpce.mp.br/Inexigibilidade/092022000229752.pdf</v>
      </c>
      <c r="S290" s="44" t="str">
        <f t="shared" ref="S290:S309" si="35">HYPERLINK(R290,C290)</f>
        <v>09.2022.00022975-2</v>
      </c>
      <c r="T290" t="s">
        <v>1067</v>
      </c>
      <c r="U290" t="s">
        <v>1068</v>
      </c>
    </row>
    <row r="291" spans="1:21" ht="89.25" x14ac:dyDescent="0.25">
      <c r="A291" s="3" t="s">
        <v>22</v>
      </c>
      <c r="B291" s="4" t="s">
        <v>1158</v>
      </c>
      <c r="C291" s="41" t="str">
        <f t="shared" si="33"/>
        <v>09.2022.00022270-4</v>
      </c>
      <c r="D291" s="24">
        <v>44830</v>
      </c>
      <c r="E291" s="39" t="s">
        <v>1280</v>
      </c>
      <c r="F291" s="4" t="s">
        <v>911</v>
      </c>
      <c r="G291" s="7" t="str">
        <f t="shared" si="26"/>
        <v>2022NE001814</v>
      </c>
      <c r="H291" s="52" t="s">
        <v>1258</v>
      </c>
      <c r="I291" s="39" t="s">
        <v>1240</v>
      </c>
      <c r="J291" s="30">
        <v>8289383000171</v>
      </c>
      <c r="L291" s="14"/>
      <c r="M291" t="s">
        <v>1195</v>
      </c>
      <c r="N291" t="str">
        <f t="shared" si="29"/>
        <v>http://www.mpce.mp.br/wp-content/uploads/2022/10/2022NE001814.pdf</v>
      </c>
      <c r="R291" s="44" t="str">
        <f t="shared" si="34"/>
        <v>http://www8.mpce.mp.br/Dispensa/092022000222704.pdf</v>
      </c>
      <c r="S291" s="44" t="str">
        <f t="shared" si="35"/>
        <v>09.2022.00022270-4</v>
      </c>
      <c r="T291" t="s">
        <v>1305</v>
      </c>
      <c r="U291" t="s">
        <v>1287</v>
      </c>
    </row>
    <row r="292" spans="1:21" ht="89.25" x14ac:dyDescent="0.25">
      <c r="A292" s="3" t="s">
        <v>20</v>
      </c>
      <c r="B292" s="15" t="s">
        <v>475</v>
      </c>
      <c r="C292" s="41" t="str">
        <f t="shared" si="33"/>
        <v>09.2022.00023080-4</v>
      </c>
      <c r="D292" s="24">
        <v>44831</v>
      </c>
      <c r="E292" s="39" t="s">
        <v>1281</v>
      </c>
      <c r="F292" s="4" t="s">
        <v>463</v>
      </c>
      <c r="G292" s="7" t="str">
        <f t="shared" si="26"/>
        <v>2022NE001836</v>
      </c>
      <c r="H292" s="52" t="s">
        <v>894</v>
      </c>
      <c r="I292" s="39" t="s">
        <v>1241</v>
      </c>
      <c r="J292" s="30">
        <v>13332769000159</v>
      </c>
      <c r="L292" s="14"/>
      <c r="M292" t="s">
        <v>1196</v>
      </c>
      <c r="N292" t="str">
        <f t="shared" si="29"/>
        <v>http://www.mpce.mp.br/wp-content/uploads/2022/10/2022NE001836.pdf</v>
      </c>
      <c r="R292" s="44" t="str">
        <f t="shared" si="34"/>
        <v>http://www8.mpce.mp.br/Inexigibilidade/092022000230804.pdf</v>
      </c>
      <c r="S292" s="44" t="str">
        <f t="shared" si="35"/>
        <v>09.2022.00023080-4</v>
      </c>
      <c r="T292" t="s">
        <v>1306</v>
      </c>
      <c r="U292" t="s">
        <v>1288</v>
      </c>
    </row>
    <row r="293" spans="1:21" ht="76.5" x14ac:dyDescent="0.25">
      <c r="A293" s="3" t="s">
        <v>20</v>
      </c>
      <c r="B293" s="15" t="s">
        <v>1289</v>
      </c>
      <c r="C293" s="41" t="str">
        <f t="shared" si="33"/>
        <v>09.2022.00034502-3</v>
      </c>
      <c r="D293" s="24">
        <v>44832</v>
      </c>
      <c r="E293" s="39" t="s">
        <v>1282</v>
      </c>
      <c r="F293" s="4" t="s">
        <v>463</v>
      </c>
      <c r="G293" s="7" t="str">
        <f t="shared" si="26"/>
        <v>2022NE001841</v>
      </c>
      <c r="H293" s="52" t="s">
        <v>1259</v>
      </c>
      <c r="I293" s="39" t="s">
        <v>227</v>
      </c>
      <c r="J293" s="30">
        <v>7373434000186</v>
      </c>
      <c r="L293" s="14"/>
      <c r="M293" t="s">
        <v>1197</v>
      </c>
      <c r="N293" t="str">
        <f t="shared" si="29"/>
        <v>http://www.mpce.mp.br/wp-content/uploads/2022/10/2022NE001841.pdf</v>
      </c>
      <c r="R293" s="44" t="str">
        <f t="shared" si="34"/>
        <v>http://www8.mpce.mp.br/Inexigibilidade/092022000345023.pdf</v>
      </c>
      <c r="S293" s="44" t="str">
        <f t="shared" si="35"/>
        <v>09.2022.00034502-3</v>
      </c>
      <c r="T293" t="s">
        <v>1307</v>
      </c>
      <c r="U293" t="s">
        <v>1291</v>
      </c>
    </row>
    <row r="294" spans="1:21" ht="76.5" x14ac:dyDescent="0.25">
      <c r="A294" s="3" t="s">
        <v>20</v>
      </c>
      <c r="B294" s="15" t="s">
        <v>1290</v>
      </c>
      <c r="C294" s="41" t="str">
        <f t="shared" si="33"/>
        <v>09.2022.00034502-3</v>
      </c>
      <c r="D294" s="24">
        <v>44832</v>
      </c>
      <c r="E294" s="39" t="s">
        <v>1283</v>
      </c>
      <c r="F294" s="4" t="s">
        <v>463</v>
      </c>
      <c r="G294" s="7" t="str">
        <f t="shared" si="26"/>
        <v>2022NE001842</v>
      </c>
      <c r="H294" s="52" t="s">
        <v>1259</v>
      </c>
      <c r="I294" s="39" t="s">
        <v>227</v>
      </c>
      <c r="J294" s="30">
        <v>7373434000186</v>
      </c>
      <c r="L294" s="14"/>
      <c r="M294" t="s">
        <v>1198</v>
      </c>
      <c r="N294" t="str">
        <f t="shared" si="29"/>
        <v>http://www.mpce.mp.br/wp-content/uploads/2022/10/2022NE001842.pdf</v>
      </c>
      <c r="R294" s="44" t="str">
        <f t="shared" si="34"/>
        <v>http://www8.mpce.mp.br/Inexigibilidade/092022000345023.pdf</v>
      </c>
      <c r="S294" s="44" t="str">
        <f t="shared" si="35"/>
        <v>09.2022.00034502-3</v>
      </c>
      <c r="T294" t="s">
        <v>1307</v>
      </c>
      <c r="U294" t="s">
        <v>1291</v>
      </c>
    </row>
    <row r="295" spans="1:21" ht="51" x14ac:dyDescent="0.25">
      <c r="A295" s="3" t="s">
        <v>20</v>
      </c>
      <c r="B295" s="15" t="s">
        <v>21</v>
      </c>
      <c r="C295" s="41" t="str">
        <f t="shared" si="33"/>
        <v>09.2022.00023297-9</v>
      </c>
      <c r="D295" s="24">
        <v>44833</v>
      </c>
      <c r="E295" s="39" t="s">
        <v>1284</v>
      </c>
      <c r="F295" s="4" t="s">
        <v>128</v>
      </c>
      <c r="G295" s="7" t="str">
        <f t="shared" si="26"/>
        <v>2022NE001868</v>
      </c>
      <c r="H295" s="52" t="s">
        <v>1260</v>
      </c>
      <c r="I295" s="39" t="s">
        <v>711</v>
      </c>
      <c r="J295" s="30">
        <v>7040108000157</v>
      </c>
      <c r="L295" s="14"/>
      <c r="M295" t="s">
        <v>1199</v>
      </c>
      <c r="N295" t="str">
        <f t="shared" si="29"/>
        <v>http://www.mpce.mp.br/wp-content/uploads/2022/10/2022NE001868.pdf</v>
      </c>
      <c r="R295" s="44" t="str">
        <f t="shared" si="34"/>
        <v>http://www8.mpce.mp.br/Inexigibilidade/092022000232979.pdf</v>
      </c>
      <c r="S295" s="44" t="str">
        <f t="shared" si="35"/>
        <v>09.2022.00023297-9</v>
      </c>
      <c r="T295" t="s">
        <v>1085</v>
      </c>
      <c r="U295" t="s">
        <v>1086</v>
      </c>
    </row>
    <row r="296" spans="1:21" ht="25.5" x14ac:dyDescent="0.25">
      <c r="A296" s="3" t="s">
        <v>20</v>
      </c>
      <c r="B296" s="15" t="s">
        <v>21</v>
      </c>
      <c r="C296" s="41" t="str">
        <f t="shared" si="33"/>
        <v>09.2022.00023009-2</v>
      </c>
      <c r="D296" s="24">
        <v>44833</v>
      </c>
      <c r="E296" s="39" t="s">
        <v>1220</v>
      </c>
      <c r="F296" s="4" t="s">
        <v>128</v>
      </c>
      <c r="G296" s="7" t="str">
        <f t="shared" si="26"/>
        <v>2022NE001880</v>
      </c>
      <c r="H296" s="52" t="s">
        <v>1261</v>
      </c>
      <c r="I296" s="39" t="s">
        <v>726</v>
      </c>
      <c r="J296" s="30">
        <v>5537196000171</v>
      </c>
      <c r="L296" s="14"/>
      <c r="M296" t="s">
        <v>1200</v>
      </c>
      <c r="N296" t="str">
        <f t="shared" si="29"/>
        <v>http://www.mpce.mp.br/wp-content/uploads/2022/10/2022NE001880.pdf</v>
      </c>
      <c r="R296" s="44" t="str">
        <f t="shared" si="34"/>
        <v>http://www8.mpce.mp.br/Inexigibilidade/092022000230092.pdf</v>
      </c>
      <c r="S296" s="44" t="str">
        <f t="shared" si="35"/>
        <v>09.2022.00023009-2</v>
      </c>
      <c r="T296" t="s">
        <v>1079</v>
      </c>
      <c r="U296" t="s">
        <v>1080</v>
      </c>
    </row>
    <row r="297" spans="1:21" ht="38.25" x14ac:dyDescent="0.25">
      <c r="A297" s="3" t="s">
        <v>20</v>
      </c>
      <c r="B297" s="15" t="s">
        <v>21</v>
      </c>
      <c r="C297" s="41" t="str">
        <f t="shared" si="33"/>
        <v>09.2022.00035826-6</v>
      </c>
      <c r="D297" s="24">
        <v>44834</v>
      </c>
      <c r="E297" s="39" t="s">
        <v>1221</v>
      </c>
      <c r="F297" s="4" t="s">
        <v>128</v>
      </c>
      <c r="G297" s="7" t="str">
        <f t="shared" si="26"/>
        <v>2022NE001906</v>
      </c>
      <c r="H297" s="52" t="s">
        <v>355</v>
      </c>
      <c r="I297" s="39" t="s">
        <v>254</v>
      </c>
      <c r="J297" s="30">
        <v>7040108000157</v>
      </c>
      <c r="L297" s="14"/>
      <c r="M297" t="s">
        <v>1201</v>
      </c>
      <c r="N297" t="str">
        <f t="shared" si="29"/>
        <v>http://www.mpce.mp.br/wp-content/uploads/2022/10/2022NE001906.pdf</v>
      </c>
      <c r="R297" s="44" t="str">
        <f t="shared" si="34"/>
        <v>http://www8.mpce.mp.br/Inexigibilidade/092022000358266.pdf</v>
      </c>
      <c r="S297" s="44" t="str">
        <f t="shared" si="35"/>
        <v>09.2022.00035826-6</v>
      </c>
      <c r="T297" t="s">
        <v>1308</v>
      </c>
      <c r="U297" t="s">
        <v>1292</v>
      </c>
    </row>
    <row r="298" spans="1:21" ht="38.25" x14ac:dyDescent="0.25">
      <c r="A298" s="3" t="s">
        <v>20</v>
      </c>
      <c r="B298" s="15" t="s">
        <v>21</v>
      </c>
      <c r="C298" s="41" t="str">
        <f t="shared" si="33"/>
        <v>09.2022.00035755-6</v>
      </c>
      <c r="D298" s="24">
        <v>44834</v>
      </c>
      <c r="E298" s="39" t="s">
        <v>1222</v>
      </c>
      <c r="F298" s="4" t="s">
        <v>128</v>
      </c>
      <c r="G298" s="7" t="str">
        <f t="shared" si="26"/>
        <v>2022NE001907</v>
      </c>
      <c r="H298" s="52" t="s">
        <v>545</v>
      </c>
      <c r="I298" s="39" t="s">
        <v>88</v>
      </c>
      <c r="J298" s="30">
        <v>7620701000172</v>
      </c>
      <c r="L298" s="14"/>
      <c r="M298" t="s">
        <v>1202</v>
      </c>
      <c r="N298" t="str">
        <f t="shared" si="29"/>
        <v>http://www.mpce.mp.br/wp-content/uploads/2022/10/2022NE001907.pdf</v>
      </c>
      <c r="R298" s="44" t="str">
        <f t="shared" si="34"/>
        <v>http://www8.mpce.mp.br/Inexigibilidade/092022000357556.pdf</v>
      </c>
      <c r="S298" s="44" t="str">
        <f t="shared" si="35"/>
        <v>09.2022.00035755-6</v>
      </c>
      <c r="T298" t="s">
        <v>1309</v>
      </c>
      <c r="U298" t="s">
        <v>1293</v>
      </c>
    </row>
    <row r="299" spans="1:21" ht="38.25" x14ac:dyDescent="0.25">
      <c r="A299" s="3" t="s">
        <v>20</v>
      </c>
      <c r="B299" s="15" t="s">
        <v>21</v>
      </c>
      <c r="C299" s="41" t="str">
        <f t="shared" si="33"/>
        <v>09.2022.00035760-1</v>
      </c>
      <c r="D299" s="24">
        <v>44834</v>
      </c>
      <c r="E299" s="39" t="s">
        <v>1223</v>
      </c>
      <c r="F299" s="4" t="s">
        <v>128</v>
      </c>
      <c r="G299" s="7" t="str">
        <f t="shared" si="26"/>
        <v>2022NE001908</v>
      </c>
      <c r="H299" s="52" t="s">
        <v>359</v>
      </c>
      <c r="I299" s="39" t="s">
        <v>60</v>
      </c>
      <c r="J299" s="30">
        <v>7113566000179</v>
      </c>
      <c r="L299" s="14"/>
      <c r="M299" t="s">
        <v>1203</v>
      </c>
      <c r="N299" t="str">
        <f t="shared" si="29"/>
        <v>http://www.mpce.mp.br/wp-content/uploads/2022/10/2022NE001908.pdf</v>
      </c>
      <c r="R299" s="44" t="str">
        <f t="shared" si="34"/>
        <v>http://www8.mpce.mp.br/Inexigibilidade/092022000357601.pdf</v>
      </c>
      <c r="S299" s="44" t="str">
        <f t="shared" si="35"/>
        <v>09.2022.00035760-1</v>
      </c>
      <c r="T299" t="s">
        <v>1310</v>
      </c>
      <c r="U299" t="s">
        <v>1294</v>
      </c>
    </row>
    <row r="300" spans="1:21" ht="38.25" x14ac:dyDescent="0.25">
      <c r="A300" s="3" t="s">
        <v>20</v>
      </c>
      <c r="B300" s="15" t="s">
        <v>21</v>
      </c>
      <c r="C300" s="41" t="str">
        <f t="shared" si="33"/>
        <v>09.2022.00035768-9</v>
      </c>
      <c r="D300" s="24">
        <v>44834</v>
      </c>
      <c r="E300" s="39" t="s">
        <v>1224</v>
      </c>
      <c r="F300" s="4" t="s">
        <v>128</v>
      </c>
      <c r="G300" s="7" t="str">
        <f t="shared" si="26"/>
        <v>2022NE001909</v>
      </c>
      <c r="H300" s="52" t="s">
        <v>545</v>
      </c>
      <c r="I300" s="39" t="s">
        <v>563</v>
      </c>
      <c r="J300" s="30">
        <v>7172885000155</v>
      </c>
      <c r="L300" s="14"/>
      <c r="M300" t="s">
        <v>1204</v>
      </c>
      <c r="N300" t="str">
        <f t="shared" si="29"/>
        <v>http://www.mpce.mp.br/wp-content/uploads/2022/10/2022NE001909.pdf</v>
      </c>
      <c r="R300" s="44" t="str">
        <f t="shared" si="34"/>
        <v>http://www8.mpce.mp.br/Inexigibilidade/092022000357689.pdf</v>
      </c>
      <c r="S300" s="44" t="str">
        <f t="shared" si="35"/>
        <v>09.2022.00035768-9</v>
      </c>
      <c r="T300" t="s">
        <v>1311</v>
      </c>
      <c r="U300" t="s">
        <v>1295</v>
      </c>
    </row>
    <row r="301" spans="1:21" ht="38.25" x14ac:dyDescent="0.25">
      <c r="A301" s="3" t="s">
        <v>20</v>
      </c>
      <c r="B301" s="15" t="s">
        <v>21</v>
      </c>
      <c r="C301" s="41" t="str">
        <f t="shared" si="33"/>
        <v>09.2022.00035772-3</v>
      </c>
      <c r="D301" s="24">
        <v>44834</v>
      </c>
      <c r="E301" s="39" t="s">
        <v>1225</v>
      </c>
      <c r="F301" s="4" t="s">
        <v>128</v>
      </c>
      <c r="G301" s="7" t="str">
        <f t="shared" si="26"/>
        <v>2022NE001910</v>
      </c>
      <c r="H301" s="52" t="s">
        <v>545</v>
      </c>
      <c r="I301" s="39" t="s">
        <v>50</v>
      </c>
      <c r="J301" s="30">
        <v>7476369000114</v>
      </c>
      <c r="L301" s="14"/>
      <c r="M301" t="s">
        <v>1205</v>
      </c>
      <c r="N301" t="str">
        <f t="shared" si="29"/>
        <v>http://www.mpce.mp.br/wp-content/uploads/2022/10/2022NE001910.pdf</v>
      </c>
      <c r="R301" s="44" t="str">
        <f t="shared" si="34"/>
        <v>http://www8.mpce.mp.br/Inexigibilidade/092022000357723.pdf</v>
      </c>
      <c r="S301" s="44" t="str">
        <f t="shared" si="35"/>
        <v>09.2022.00035772-3</v>
      </c>
      <c r="T301" t="s">
        <v>1312</v>
      </c>
      <c r="U301" t="s">
        <v>1296</v>
      </c>
    </row>
    <row r="302" spans="1:21" ht="38.25" x14ac:dyDescent="0.25">
      <c r="A302" s="3" t="s">
        <v>20</v>
      </c>
      <c r="B302" s="15" t="s">
        <v>21</v>
      </c>
      <c r="C302" s="41" t="str">
        <f t="shared" si="33"/>
        <v>09.2022.00035776-7</v>
      </c>
      <c r="D302" s="24">
        <v>44834</v>
      </c>
      <c r="E302" s="39" t="s">
        <v>1226</v>
      </c>
      <c r="F302" s="4" t="s">
        <v>128</v>
      </c>
      <c r="G302" s="7" t="str">
        <f t="shared" si="26"/>
        <v>2022NE001911</v>
      </c>
      <c r="H302" s="52" t="s">
        <v>1262</v>
      </c>
      <c r="I302" s="39" t="s">
        <v>45</v>
      </c>
      <c r="J302" s="30">
        <v>5537196000171</v>
      </c>
      <c r="L302" s="14"/>
      <c r="M302" t="s">
        <v>1206</v>
      </c>
      <c r="N302" t="str">
        <f t="shared" si="29"/>
        <v>http://www.mpce.mp.br/wp-content/uploads/2022/10/2022NE001911.pdf</v>
      </c>
      <c r="R302" s="44" t="str">
        <f t="shared" si="34"/>
        <v>http://www8.mpce.mp.br/Inexigibilidade/092022000357767.pdf</v>
      </c>
      <c r="S302" s="44" t="str">
        <f t="shared" si="35"/>
        <v>09.2022.00035776-7</v>
      </c>
      <c r="T302" t="s">
        <v>1313</v>
      </c>
      <c r="U302" t="s">
        <v>1297</v>
      </c>
    </row>
    <row r="303" spans="1:21" ht="38.25" x14ac:dyDescent="0.25">
      <c r="A303" s="3" t="s">
        <v>20</v>
      </c>
      <c r="B303" s="15" t="s">
        <v>21</v>
      </c>
      <c r="C303" s="41" t="str">
        <f t="shared" si="33"/>
        <v>09.2022.00035783-4</v>
      </c>
      <c r="D303" s="24">
        <v>44834</v>
      </c>
      <c r="E303" s="39" t="s">
        <v>1227</v>
      </c>
      <c r="F303" s="4" t="s">
        <v>128</v>
      </c>
      <c r="G303" s="7" t="str">
        <f t="shared" si="26"/>
        <v>2022NE001912</v>
      </c>
      <c r="H303" s="52" t="s">
        <v>545</v>
      </c>
      <c r="I303" s="39" t="s">
        <v>260</v>
      </c>
      <c r="J303" s="30">
        <v>7508138000145</v>
      </c>
      <c r="L303" s="14"/>
      <c r="M303" t="s">
        <v>1207</v>
      </c>
      <c r="N303" t="str">
        <f t="shared" si="29"/>
        <v>http://www.mpce.mp.br/wp-content/uploads/2022/10/2022NE001912.pdf</v>
      </c>
      <c r="R303" s="44" t="str">
        <f t="shared" si="34"/>
        <v>http://www8.mpce.mp.br/Inexigibilidade/092022000357834.pdf</v>
      </c>
      <c r="S303" s="44" t="str">
        <f t="shared" si="35"/>
        <v>09.2022.00035783-4</v>
      </c>
      <c r="T303" t="s">
        <v>1314</v>
      </c>
      <c r="U303" t="s">
        <v>1298</v>
      </c>
    </row>
    <row r="304" spans="1:21" ht="38.25" x14ac:dyDescent="0.25">
      <c r="A304" s="3" t="s">
        <v>20</v>
      </c>
      <c r="B304" s="15" t="s">
        <v>21</v>
      </c>
      <c r="C304" s="41" t="str">
        <f t="shared" si="33"/>
        <v>09.2022.00035786-7</v>
      </c>
      <c r="D304" s="24">
        <v>44834</v>
      </c>
      <c r="E304" s="39" t="s">
        <v>1228</v>
      </c>
      <c r="F304" s="4" t="s">
        <v>128</v>
      </c>
      <c r="G304" s="7" t="str">
        <f t="shared" si="26"/>
        <v>2022NE001913</v>
      </c>
      <c r="H304" s="52" t="s">
        <v>545</v>
      </c>
      <c r="I304" s="39" t="s">
        <v>35</v>
      </c>
      <c r="J304" s="30">
        <v>5722202000160</v>
      </c>
      <c r="L304" s="14"/>
      <c r="M304" t="s">
        <v>1208</v>
      </c>
      <c r="N304" t="str">
        <f t="shared" si="29"/>
        <v>http://www.mpce.mp.br/wp-content/uploads/2022/10/2022NE001913.pdf</v>
      </c>
      <c r="R304" s="44" t="str">
        <f t="shared" si="34"/>
        <v>http://www8.mpce.mp.br/Inexigibilidade/092022000357867.pdf</v>
      </c>
      <c r="S304" s="44" t="str">
        <f t="shared" si="35"/>
        <v>09.2022.00035786-7</v>
      </c>
      <c r="T304" t="s">
        <v>1315</v>
      </c>
      <c r="U304" t="s">
        <v>1299</v>
      </c>
    </row>
    <row r="305" spans="1:21" ht="38.25" x14ac:dyDescent="0.25">
      <c r="A305" s="3" t="s">
        <v>20</v>
      </c>
      <c r="B305" s="15" t="s">
        <v>21</v>
      </c>
      <c r="C305" s="41" t="str">
        <f t="shared" si="33"/>
        <v>09.2022.00035815-5</v>
      </c>
      <c r="D305" s="24">
        <v>44834</v>
      </c>
      <c r="E305" s="39" t="s">
        <v>1229</v>
      </c>
      <c r="F305" s="4" t="s">
        <v>128</v>
      </c>
      <c r="G305" s="7" t="str">
        <f t="shared" si="26"/>
        <v>2022NE001914</v>
      </c>
      <c r="H305" s="52" t="s">
        <v>549</v>
      </c>
      <c r="I305" s="39" t="s">
        <v>40</v>
      </c>
      <c r="J305" s="30">
        <v>29038683000158</v>
      </c>
      <c r="L305" s="14"/>
      <c r="M305" t="s">
        <v>1209</v>
      </c>
      <c r="N305" t="str">
        <f t="shared" si="29"/>
        <v>http://www.mpce.mp.br/wp-content/uploads/2022/10/2022NE001914.pdf</v>
      </c>
      <c r="R305" s="44" t="str">
        <f t="shared" si="34"/>
        <v>http://www8.mpce.mp.br/Inexigibilidade/092022000358155.pdf</v>
      </c>
      <c r="S305" s="44" t="str">
        <f t="shared" si="35"/>
        <v>09.2022.00035815-5</v>
      </c>
      <c r="T305" t="s">
        <v>1316</v>
      </c>
      <c r="U305" t="s">
        <v>1300</v>
      </c>
    </row>
    <row r="306" spans="1:21" ht="38.25" x14ac:dyDescent="0.25">
      <c r="A306" s="3" t="s">
        <v>20</v>
      </c>
      <c r="B306" s="15" t="s">
        <v>21</v>
      </c>
      <c r="C306" s="41" t="str">
        <f t="shared" si="33"/>
        <v>09.2022.00035797-8</v>
      </c>
      <c r="D306" s="24">
        <v>44834</v>
      </c>
      <c r="E306" s="39" t="s">
        <v>1230</v>
      </c>
      <c r="F306" s="4" t="s">
        <v>128</v>
      </c>
      <c r="G306" s="7" t="str">
        <f t="shared" si="26"/>
        <v>2022NE001915</v>
      </c>
      <c r="H306" s="52" t="s">
        <v>1262</v>
      </c>
      <c r="I306" s="39" t="s">
        <v>68</v>
      </c>
      <c r="J306" s="30">
        <v>7625932000179</v>
      </c>
      <c r="L306" s="14"/>
      <c r="M306" t="s">
        <v>1210</v>
      </c>
      <c r="N306" t="str">
        <f t="shared" si="29"/>
        <v>http://www.mpce.mp.br/wp-content/uploads/2022/10/2022NE001915.pdf</v>
      </c>
      <c r="R306" s="44" t="str">
        <f t="shared" si="34"/>
        <v>http://www8.mpce.mp.br/Inexigibilidade/092022000357978.pdf</v>
      </c>
      <c r="S306" s="44" t="str">
        <f t="shared" si="35"/>
        <v>09.2022.00035797-8</v>
      </c>
      <c r="T306" t="s">
        <v>1317</v>
      </c>
      <c r="U306" t="s">
        <v>1301</v>
      </c>
    </row>
    <row r="307" spans="1:21" ht="38.25" x14ac:dyDescent="0.25">
      <c r="A307" s="3" t="s">
        <v>20</v>
      </c>
      <c r="B307" s="15" t="s">
        <v>21</v>
      </c>
      <c r="C307" s="41" t="str">
        <f t="shared" si="33"/>
        <v>09.2022.00035800-0</v>
      </c>
      <c r="D307" s="24">
        <v>44834</v>
      </c>
      <c r="E307" s="39" t="s">
        <v>1231</v>
      </c>
      <c r="F307" s="4" t="s">
        <v>128</v>
      </c>
      <c r="G307" s="7" t="str">
        <f t="shared" si="26"/>
        <v>2022NE001916</v>
      </c>
      <c r="H307" s="52" t="s">
        <v>551</v>
      </c>
      <c r="I307" s="39" t="s">
        <v>73</v>
      </c>
      <c r="J307" s="30">
        <v>7676836000150</v>
      </c>
      <c r="L307" s="14"/>
      <c r="M307" t="s">
        <v>1211</v>
      </c>
      <c r="N307" t="str">
        <f t="shared" si="29"/>
        <v>http://www.mpce.mp.br/wp-content/uploads/2022/10/2022NE001916.pdf</v>
      </c>
      <c r="R307" s="44" t="str">
        <f t="shared" si="34"/>
        <v>http://www8.mpce.mp.br/Inexigibilidade/092022000358000.pdf</v>
      </c>
      <c r="S307" s="44" t="str">
        <f t="shared" si="35"/>
        <v>09.2022.00035800-0</v>
      </c>
      <c r="T307" t="s">
        <v>1318</v>
      </c>
      <c r="U307" t="s">
        <v>1302</v>
      </c>
    </row>
    <row r="308" spans="1:21" ht="38.25" x14ac:dyDescent="0.25">
      <c r="A308" s="3" t="s">
        <v>20</v>
      </c>
      <c r="B308" s="15" t="s">
        <v>21</v>
      </c>
      <c r="C308" s="41" t="str">
        <f t="shared" si="33"/>
        <v>09.2022.00035812-2</v>
      </c>
      <c r="D308" s="24">
        <v>44834</v>
      </c>
      <c r="E308" s="39" t="s">
        <v>1232</v>
      </c>
      <c r="F308" s="4" t="s">
        <v>128</v>
      </c>
      <c r="G308" s="7" t="str">
        <f t="shared" si="26"/>
        <v>2022NE001917</v>
      </c>
      <c r="H308" s="52" t="s">
        <v>546</v>
      </c>
      <c r="I308" s="39" t="s">
        <v>78</v>
      </c>
      <c r="J308" s="30">
        <v>7742778000115</v>
      </c>
      <c r="L308" s="14"/>
      <c r="M308" t="s">
        <v>1212</v>
      </c>
      <c r="N308" t="str">
        <f t="shared" si="29"/>
        <v>http://www.mpce.mp.br/wp-content/uploads/2022/10/2022NE001917.pdf</v>
      </c>
      <c r="R308" s="44" t="str">
        <f t="shared" si="34"/>
        <v>http://www8.mpce.mp.br/Inexigibilidade/092022000358122.pdf</v>
      </c>
      <c r="S308" s="44" t="str">
        <f t="shared" si="35"/>
        <v>09.2022.00035812-2</v>
      </c>
      <c r="T308" t="s">
        <v>1319</v>
      </c>
      <c r="U308" t="s">
        <v>1303</v>
      </c>
    </row>
    <row r="309" spans="1:21" ht="38.25" x14ac:dyDescent="0.25">
      <c r="A309" s="3" t="s">
        <v>20</v>
      </c>
      <c r="B309" s="15" t="s">
        <v>21</v>
      </c>
      <c r="C309" s="41" t="str">
        <f t="shared" si="33"/>
        <v>09.2022.00035821-1</v>
      </c>
      <c r="D309" s="24">
        <v>44834</v>
      </c>
      <c r="E309" s="39" t="s">
        <v>1233</v>
      </c>
      <c r="F309" s="4" t="s">
        <v>128</v>
      </c>
      <c r="G309" s="7" t="str">
        <f t="shared" si="26"/>
        <v>2022NE001918</v>
      </c>
      <c r="H309" s="52" t="s">
        <v>548</v>
      </c>
      <c r="I309" s="39" t="s">
        <v>83</v>
      </c>
      <c r="J309" s="30">
        <v>7817778000137</v>
      </c>
      <c r="L309" s="14"/>
      <c r="M309" t="s">
        <v>1213</v>
      </c>
      <c r="N309" t="str">
        <f t="shared" si="29"/>
        <v>http://www.mpce.mp.br/wp-content/uploads/2022/10/2022NE001918.pdf</v>
      </c>
      <c r="R309" s="44" t="str">
        <f t="shared" si="34"/>
        <v>http://www8.mpce.mp.br/Inexigibilidade/092022000358211.pdf</v>
      </c>
      <c r="S309" s="44" t="str">
        <f t="shared" si="35"/>
        <v>09.2022.00035821-1</v>
      </c>
      <c r="T309" t="s">
        <v>1320</v>
      </c>
      <c r="U309" t="s">
        <v>1304</v>
      </c>
    </row>
    <row r="310" spans="1:21" ht="51" x14ac:dyDescent="0.25">
      <c r="A310" s="3" t="s">
        <v>20</v>
      </c>
      <c r="B310" s="4" t="s">
        <v>21</v>
      </c>
      <c r="C310" s="41" t="str">
        <f>HYPERLINK("http://www8.mpce.mp.br/Dispensa/092022000358299.pdf","09.2022.00035829-9")</f>
        <v>09.2022.00035829-9</v>
      </c>
      <c r="D310" s="24">
        <v>44839</v>
      </c>
      <c r="E310" s="37" t="s">
        <v>1343</v>
      </c>
      <c r="F310" s="4" t="s">
        <v>472</v>
      </c>
      <c r="G310" s="7" t="str">
        <f t="shared" si="26"/>
        <v>2022NE001954</v>
      </c>
      <c r="H310" s="22" t="s">
        <v>546</v>
      </c>
      <c r="I310" s="39" t="s">
        <v>257</v>
      </c>
      <c r="J310" s="30">
        <v>27059565000109</v>
      </c>
      <c r="L310" s="14"/>
      <c r="M310" t="s">
        <v>1321</v>
      </c>
      <c r="N310" t="str">
        <f>"http://www.mpce.mp.br/wp-content/uploads/2022/11/"&amp;M310&amp;".pdf"</f>
        <v>http://www.mpce.mp.br/wp-content/uploads/2022/11/2022NE001954.pdf</v>
      </c>
    </row>
    <row r="311" spans="1:21" ht="57" x14ac:dyDescent="0.25">
      <c r="A311" s="3" t="s">
        <v>22</v>
      </c>
      <c r="B311" s="11" t="s">
        <v>140</v>
      </c>
      <c r="C311" s="41" t="str">
        <f>HYPERLINK("http://www.mpce.mp.br/wp-content/uploads/2022/08/Contrato-035-2018-.pdf","4053/2018-5")</f>
        <v>4053/2018-5</v>
      </c>
      <c r="D311" s="24">
        <v>44839</v>
      </c>
      <c r="E311" s="55" t="s">
        <v>1371</v>
      </c>
      <c r="F311" s="4" t="s">
        <v>139</v>
      </c>
      <c r="G311" s="7" t="str">
        <f t="shared" si="26"/>
        <v>2022NE001973</v>
      </c>
      <c r="H311" s="22" t="s">
        <v>552</v>
      </c>
      <c r="I311" s="39" t="s">
        <v>93</v>
      </c>
      <c r="J311" s="30">
        <v>90347840001190</v>
      </c>
      <c r="L311" s="14"/>
      <c r="M311" t="s">
        <v>1322</v>
      </c>
      <c r="N311" t="str">
        <f t="shared" ref="N311:N331" si="36">"http://www.mpce.mp.br/wp-content/uploads/2022/11/"&amp;M311&amp;".pdf"</f>
        <v>http://www.mpce.mp.br/wp-content/uploads/2022/11/2022NE001973.pdf</v>
      </c>
      <c r="R311" s="44"/>
    </row>
    <row r="312" spans="1:21" ht="71.25" x14ac:dyDescent="0.25">
      <c r="A312" s="3" t="s">
        <v>22</v>
      </c>
      <c r="B312" s="4" t="s">
        <v>140</v>
      </c>
      <c r="C312" s="41" t="str">
        <f>HYPERLINK("http://www.mpce.mp.br/wp-content/uploads/2022/08/Contrato-023-2020-CORREIOS.pdf","09.2020.00007143-7")</f>
        <v>09.2020.00007143-7</v>
      </c>
      <c r="D312" s="24">
        <v>44840</v>
      </c>
      <c r="E312" s="55" t="s">
        <v>1372</v>
      </c>
      <c r="F312" s="4" t="s">
        <v>469</v>
      </c>
      <c r="G312" s="7" t="str">
        <f t="shared" si="26"/>
        <v>2022NE001974</v>
      </c>
      <c r="H312" s="22" t="s">
        <v>1360</v>
      </c>
      <c r="I312" s="39" t="s">
        <v>255</v>
      </c>
      <c r="J312" s="30">
        <v>34028316001002</v>
      </c>
      <c r="L312" s="14"/>
      <c r="M312" t="s">
        <v>1323</v>
      </c>
      <c r="N312" t="str">
        <f t="shared" si="36"/>
        <v>http://www.mpce.mp.br/wp-content/uploads/2022/11/2022NE001974.pdf</v>
      </c>
      <c r="R312" s="44"/>
    </row>
    <row r="313" spans="1:21" ht="38.25" x14ac:dyDescent="0.25">
      <c r="A313" s="3" t="s">
        <v>20</v>
      </c>
      <c r="B313" s="4" t="s">
        <v>21</v>
      </c>
      <c r="C313" s="41" t="str">
        <f t="shared" ref="C313:C314" si="37">(HYPERLINK(T313,U313))</f>
        <v>09.2022.00036430-2</v>
      </c>
      <c r="D313" s="24">
        <v>44841</v>
      </c>
      <c r="E313" s="37" t="s">
        <v>1373</v>
      </c>
      <c r="F313" s="4" t="s">
        <v>142</v>
      </c>
      <c r="G313" s="7" t="str">
        <f t="shared" si="26"/>
        <v>2022NE002001</v>
      </c>
      <c r="H313" s="22" t="s">
        <v>545</v>
      </c>
      <c r="I313" s="39" t="s">
        <v>98</v>
      </c>
      <c r="J313" s="30">
        <v>76535764000143</v>
      </c>
      <c r="L313" s="14"/>
      <c r="M313" t="s">
        <v>1324</v>
      </c>
      <c r="N313" t="str">
        <f t="shared" si="36"/>
        <v>http://www.mpce.mp.br/wp-content/uploads/2022/11/2022NE002001.pdf</v>
      </c>
      <c r="R313" s="44" t="str">
        <f t="shared" ref="R313:R331" si="38">"http://www8.mpce.mp.br/"&amp;PROPER(A313)&amp;"/"&amp;SUBSTITUTE(SUBSTITUTE(C313,".",""),"-","")&amp;".pdf"</f>
        <v>http://www8.mpce.mp.br/Inexigibilidade/092022000364302.pdf</v>
      </c>
      <c r="S313" s="44" t="str">
        <f t="shared" ref="S313:S331" si="39">HYPERLINK(R313,C313)</f>
        <v>09.2022.00036430-2</v>
      </c>
      <c r="T313" t="s">
        <v>1398</v>
      </c>
      <c r="U313" t="s">
        <v>1375</v>
      </c>
    </row>
    <row r="314" spans="1:21" ht="51" x14ac:dyDescent="0.25">
      <c r="A314" s="3" t="s">
        <v>20</v>
      </c>
      <c r="B314" s="4" t="s">
        <v>21</v>
      </c>
      <c r="C314" s="41" t="str">
        <f t="shared" si="37"/>
        <v>09.2022.00036436-8</v>
      </c>
      <c r="D314" s="24">
        <v>44841</v>
      </c>
      <c r="E314" s="37" t="s">
        <v>1374</v>
      </c>
      <c r="F314" s="4" t="s">
        <v>142</v>
      </c>
      <c r="G314" s="7" t="str">
        <f t="shared" si="26"/>
        <v>2022NE002002</v>
      </c>
      <c r="H314" s="22" t="s">
        <v>1361</v>
      </c>
      <c r="I314" s="39" t="s">
        <v>98</v>
      </c>
      <c r="J314" s="30">
        <v>76535764000143</v>
      </c>
      <c r="L314" s="14"/>
      <c r="M314" t="s">
        <v>1325</v>
      </c>
      <c r="N314" t="str">
        <f t="shared" si="36"/>
        <v>http://www.mpce.mp.br/wp-content/uploads/2022/11/2022NE002002.pdf</v>
      </c>
      <c r="R314" s="44" t="str">
        <f t="shared" si="38"/>
        <v>http://www8.mpce.mp.br/Inexigibilidade/092022000364368.pdf</v>
      </c>
      <c r="S314" s="44" t="str">
        <f t="shared" si="39"/>
        <v>09.2022.00036436-8</v>
      </c>
      <c r="T314" t="s">
        <v>1399</v>
      </c>
      <c r="U314" t="s">
        <v>1376</v>
      </c>
    </row>
    <row r="315" spans="1:21" ht="71.25" x14ac:dyDescent="0.25">
      <c r="A315" s="3" t="s">
        <v>22</v>
      </c>
      <c r="B315" s="4" t="s">
        <v>140</v>
      </c>
      <c r="C315" s="41" t="str">
        <f>HYPERLINK("http://www.mpce.mp.br/wp-content/uploads/2022/08/Contrato-053-2019.pdf","41480/2018-5")</f>
        <v>41480/2018-5</v>
      </c>
      <c r="D315" s="24">
        <v>44841</v>
      </c>
      <c r="E315" s="55" t="s">
        <v>1377</v>
      </c>
      <c r="F315" s="4" t="s">
        <v>139</v>
      </c>
      <c r="G315" s="7" t="str">
        <f t="shared" si="26"/>
        <v>2022NE002003</v>
      </c>
      <c r="H315" s="22" t="s">
        <v>370</v>
      </c>
      <c r="I315" s="39" t="s">
        <v>1350</v>
      </c>
      <c r="J315" s="30">
        <v>20905727000125</v>
      </c>
      <c r="L315" s="14"/>
      <c r="M315" t="s">
        <v>1326</v>
      </c>
      <c r="N315" t="str">
        <f t="shared" si="36"/>
        <v>http://www.mpce.mp.br/wp-content/uploads/2022/11/2022NE002003.pdf</v>
      </c>
      <c r="R315" s="44" t="str">
        <f t="shared" si="38"/>
        <v>http://www8.mpce.mp.br/Dispensa/41480/20185.pdf</v>
      </c>
      <c r="S315" s="44" t="str">
        <f t="shared" si="39"/>
        <v>41480/2018-5</v>
      </c>
      <c r="T315" t="s">
        <v>1093</v>
      </c>
      <c r="U315" t="s">
        <v>1094</v>
      </c>
    </row>
    <row r="316" spans="1:21" ht="38.25" x14ac:dyDescent="0.25">
      <c r="A316" s="3" t="s">
        <v>22</v>
      </c>
      <c r="B316" s="4" t="s">
        <v>912</v>
      </c>
      <c r="C316" s="41" t="str">
        <f t="shared" ref="C316:C323" si="40">(HYPERLINK(T316,U316))</f>
        <v>09.2022.00036946-3</v>
      </c>
      <c r="D316" s="24">
        <v>44844</v>
      </c>
      <c r="E316" s="37" t="s">
        <v>1344</v>
      </c>
      <c r="F316" s="4" t="s">
        <v>470</v>
      </c>
      <c r="G316" s="7" t="str">
        <f t="shared" si="26"/>
        <v>2022NE002008</v>
      </c>
      <c r="H316" s="22" t="s">
        <v>895</v>
      </c>
      <c r="I316" s="39" t="s">
        <v>256</v>
      </c>
      <c r="J316" s="30">
        <v>7047251000170</v>
      </c>
      <c r="L316" s="14"/>
      <c r="M316" t="s">
        <v>1327</v>
      </c>
      <c r="N316" t="str">
        <f t="shared" si="36"/>
        <v>http://www.mpce.mp.br/wp-content/uploads/2022/11/2022NE002008.pdf</v>
      </c>
      <c r="R316" s="44" t="str">
        <f t="shared" si="38"/>
        <v>http://www8.mpce.mp.br/Dispensa/092022000369463.pdf</v>
      </c>
      <c r="S316" s="44" t="str">
        <f t="shared" si="39"/>
        <v>09.2022.00036946-3</v>
      </c>
      <c r="T316" t="s">
        <v>1400</v>
      </c>
      <c r="U316" t="s">
        <v>1378</v>
      </c>
    </row>
    <row r="317" spans="1:21" ht="38.25" x14ac:dyDescent="0.25">
      <c r="A317" s="3" t="s">
        <v>22</v>
      </c>
      <c r="B317" s="4" t="s">
        <v>912</v>
      </c>
      <c r="C317" s="41" t="str">
        <f t="shared" si="40"/>
        <v>09.2022.00036958-5</v>
      </c>
      <c r="D317" s="24">
        <v>44844</v>
      </c>
      <c r="E317" s="37" t="s">
        <v>1345</v>
      </c>
      <c r="F317" s="4" t="s">
        <v>470</v>
      </c>
      <c r="G317" s="7" t="str">
        <f t="shared" si="26"/>
        <v>2022NE002009</v>
      </c>
      <c r="H317" s="22" t="s">
        <v>894</v>
      </c>
      <c r="I317" s="39" t="s">
        <v>256</v>
      </c>
      <c r="J317" s="30">
        <v>7047251000170</v>
      </c>
      <c r="L317" s="14"/>
      <c r="M317" t="s">
        <v>1328</v>
      </c>
      <c r="N317" t="str">
        <f t="shared" si="36"/>
        <v>http://www.mpce.mp.br/wp-content/uploads/2022/11/2022NE002009.pdf</v>
      </c>
      <c r="R317" s="44" t="str">
        <f t="shared" si="38"/>
        <v>http://www8.mpce.mp.br/Dispensa/092022000369585.pdf</v>
      </c>
      <c r="S317" s="44" t="str">
        <f t="shared" si="39"/>
        <v>09.2022.00036958-5</v>
      </c>
      <c r="T317" t="s">
        <v>1401</v>
      </c>
      <c r="U317" t="s">
        <v>1379</v>
      </c>
    </row>
    <row r="318" spans="1:21" ht="63.75" x14ac:dyDescent="0.25">
      <c r="A318" s="3" t="s">
        <v>22</v>
      </c>
      <c r="B318" s="4" t="s">
        <v>912</v>
      </c>
      <c r="C318" s="41" t="str">
        <f t="shared" si="40"/>
        <v>09.2022.00022005-0</v>
      </c>
      <c r="D318" s="24">
        <v>44844</v>
      </c>
      <c r="E318" s="37" t="s">
        <v>1383</v>
      </c>
      <c r="F318" s="4" t="s">
        <v>470</v>
      </c>
      <c r="G318" s="7" t="str">
        <f t="shared" si="26"/>
        <v>2022NE002010</v>
      </c>
      <c r="H318" s="22" t="s">
        <v>1362</v>
      </c>
      <c r="I318" s="39" t="s">
        <v>1351</v>
      </c>
      <c r="J318" s="30">
        <v>7047251000170</v>
      </c>
      <c r="L318" s="14"/>
      <c r="M318" t="s">
        <v>1329</v>
      </c>
      <c r="N318" t="str">
        <f t="shared" si="36"/>
        <v>http://www.mpce.mp.br/wp-content/uploads/2022/11/2022NE002010.pdf</v>
      </c>
      <c r="R318" s="44" t="str">
        <f t="shared" si="38"/>
        <v>http://www8.mpce.mp.br/Dispensa/092022000220050.pdf</v>
      </c>
      <c r="S318" s="44" t="str">
        <f t="shared" si="39"/>
        <v>09.2022.00022005-0</v>
      </c>
      <c r="T318" t="s">
        <v>1059</v>
      </c>
      <c r="U318" t="s">
        <v>1060</v>
      </c>
    </row>
    <row r="319" spans="1:21" ht="76.5" x14ac:dyDescent="0.25">
      <c r="A319" s="3" t="s">
        <v>22</v>
      </c>
      <c r="B319" s="4" t="s">
        <v>1158</v>
      </c>
      <c r="C319" s="41" t="str">
        <f t="shared" si="40"/>
        <v>09.2022.00036718-7</v>
      </c>
      <c r="D319" s="24">
        <v>44844</v>
      </c>
      <c r="E319" s="37" t="s">
        <v>1380</v>
      </c>
      <c r="F319" s="4" t="s">
        <v>1382</v>
      </c>
      <c r="G319" s="7" t="str">
        <f t="shared" si="26"/>
        <v>2022NE002011</v>
      </c>
      <c r="H319" s="22" t="s">
        <v>331</v>
      </c>
      <c r="I319" s="39" t="s">
        <v>1352</v>
      </c>
      <c r="J319" s="30">
        <v>43566802000176</v>
      </c>
      <c r="L319" s="14"/>
      <c r="M319" t="s">
        <v>1330</v>
      </c>
      <c r="N319" t="str">
        <f t="shared" si="36"/>
        <v>http://www.mpce.mp.br/wp-content/uploads/2022/11/2022NE002011.pdf</v>
      </c>
      <c r="R319" s="44" t="str">
        <f t="shared" si="38"/>
        <v>http://www8.mpce.mp.br/Dispensa/092022000367187.pdf</v>
      </c>
      <c r="S319" s="44" t="str">
        <f t="shared" si="39"/>
        <v>09.2022.00036718-7</v>
      </c>
      <c r="T319" t="s">
        <v>1402</v>
      </c>
      <c r="U319" t="s">
        <v>1381</v>
      </c>
    </row>
    <row r="320" spans="1:21" ht="51" x14ac:dyDescent="0.25">
      <c r="A320" s="3" t="s">
        <v>22</v>
      </c>
      <c r="B320" s="4" t="s">
        <v>912</v>
      </c>
      <c r="C320" s="41" t="str">
        <f t="shared" si="40"/>
        <v>09.2022.00036941-9</v>
      </c>
      <c r="D320" s="24">
        <v>44845</v>
      </c>
      <c r="E320" s="37" t="s">
        <v>1346</v>
      </c>
      <c r="F320" s="4" t="s">
        <v>470</v>
      </c>
      <c r="G320" s="7" t="str">
        <f t="shared" si="26"/>
        <v>2022NE002012</v>
      </c>
      <c r="H320" s="22" t="s">
        <v>896</v>
      </c>
      <c r="I320" s="39" t="s">
        <v>256</v>
      </c>
      <c r="J320" s="30">
        <v>7047251000170</v>
      </c>
      <c r="L320" s="14"/>
      <c r="M320" t="s">
        <v>1331</v>
      </c>
      <c r="N320" t="str">
        <f t="shared" si="36"/>
        <v>http://www.mpce.mp.br/wp-content/uploads/2022/11/2022NE002012.pdf</v>
      </c>
      <c r="R320" s="44" t="str">
        <f t="shared" si="38"/>
        <v>http://www8.mpce.mp.br/Dispensa/092022000369419.pdf</v>
      </c>
      <c r="S320" s="44" t="str">
        <f t="shared" si="39"/>
        <v>09.2022.00036941-9</v>
      </c>
      <c r="T320" t="s">
        <v>1403</v>
      </c>
      <c r="U320" t="s">
        <v>1384</v>
      </c>
    </row>
    <row r="321" spans="1:23" ht="38.25" x14ac:dyDescent="0.25">
      <c r="A321" s="3" t="s">
        <v>22</v>
      </c>
      <c r="B321" s="4" t="s">
        <v>912</v>
      </c>
      <c r="C321" s="41" t="str">
        <f t="shared" si="40"/>
        <v>09.2022.00036946-3</v>
      </c>
      <c r="D321" s="24">
        <v>44845</v>
      </c>
      <c r="E321" s="37" t="s">
        <v>1344</v>
      </c>
      <c r="F321" s="4" t="s">
        <v>470</v>
      </c>
      <c r="G321" s="7" t="str">
        <f t="shared" si="26"/>
        <v>2022NE002015</v>
      </c>
      <c r="H321" s="22" t="s">
        <v>896</v>
      </c>
      <c r="I321" s="39" t="s">
        <v>256</v>
      </c>
      <c r="J321" s="30">
        <v>7047251000170</v>
      </c>
      <c r="L321" s="14"/>
      <c r="M321" t="s">
        <v>1332</v>
      </c>
      <c r="N321" t="str">
        <f t="shared" si="36"/>
        <v>http://www.mpce.mp.br/wp-content/uploads/2022/11/2022NE002015.pdf</v>
      </c>
      <c r="R321" s="44" t="str">
        <f t="shared" si="38"/>
        <v>http://www8.mpce.mp.br/Dispensa/092022000369463.pdf</v>
      </c>
      <c r="S321" s="44" t="str">
        <f t="shared" si="39"/>
        <v>09.2022.00036946-3</v>
      </c>
      <c r="T321" t="s">
        <v>1400</v>
      </c>
      <c r="U321" t="s">
        <v>1378</v>
      </c>
    </row>
    <row r="322" spans="1:23" ht="165.75" x14ac:dyDescent="0.25">
      <c r="A322" s="3" t="s">
        <v>20</v>
      </c>
      <c r="B322" s="15" t="s">
        <v>475</v>
      </c>
      <c r="C322" s="41" t="str">
        <f t="shared" si="40"/>
        <v>09.2022.00028952-9</v>
      </c>
      <c r="D322" s="24">
        <v>44848</v>
      </c>
      <c r="E322" s="37" t="s">
        <v>1386</v>
      </c>
      <c r="F322" s="4" t="s">
        <v>463</v>
      </c>
      <c r="G322" s="7" t="str">
        <f t="shared" si="26"/>
        <v>2022NE002032</v>
      </c>
      <c r="H322" s="22" t="s">
        <v>313</v>
      </c>
      <c r="I322" s="39" t="s">
        <v>1353</v>
      </c>
      <c r="J322" s="30">
        <v>8918421000108</v>
      </c>
      <c r="L322" s="14"/>
      <c r="M322" t="s">
        <v>1333</v>
      </c>
      <c r="N322" t="str">
        <f t="shared" si="36"/>
        <v>http://www.mpce.mp.br/wp-content/uploads/2022/11/2022NE002032.pdf</v>
      </c>
      <c r="R322" s="44" t="str">
        <f t="shared" si="38"/>
        <v>http://www8.mpce.mp.br/Inexigibilidade/092022000289529.pdf</v>
      </c>
      <c r="S322" s="44" t="str">
        <f t="shared" si="39"/>
        <v>09.2022.00028952-9</v>
      </c>
      <c r="T322" t="s">
        <v>1404</v>
      </c>
      <c r="U322" t="s">
        <v>1385</v>
      </c>
    </row>
    <row r="323" spans="1:23" ht="178.5" x14ac:dyDescent="0.25">
      <c r="A323" s="3" t="s">
        <v>20</v>
      </c>
      <c r="B323" s="15" t="s">
        <v>475</v>
      </c>
      <c r="C323" s="41" t="str">
        <f t="shared" si="40"/>
        <v>09.2022.00028960-7</v>
      </c>
      <c r="D323" s="24">
        <v>44848</v>
      </c>
      <c r="E323" s="37" t="s">
        <v>1388</v>
      </c>
      <c r="F323" s="4" t="s">
        <v>1389</v>
      </c>
      <c r="G323" s="7" t="str">
        <f t="shared" ref="G323:G351" si="41">HYPERLINK(N323,M323)</f>
        <v>2022NE002033</v>
      </c>
      <c r="H323" s="22" t="s">
        <v>1363</v>
      </c>
      <c r="I323" s="39" t="s">
        <v>1354</v>
      </c>
      <c r="J323" s="30">
        <v>4774157414</v>
      </c>
      <c r="L323" s="14"/>
      <c r="M323" t="s">
        <v>1334</v>
      </c>
      <c r="N323" t="str">
        <f t="shared" si="36"/>
        <v>http://www.mpce.mp.br/wp-content/uploads/2022/11/2022NE002033.pdf</v>
      </c>
      <c r="R323" s="44" t="str">
        <f t="shared" si="38"/>
        <v>http://www8.mpce.mp.br/Inexigibilidade/092022000289607.pdf</v>
      </c>
      <c r="S323" s="44" t="str">
        <f t="shared" si="39"/>
        <v>09.2022.00028960-7</v>
      </c>
      <c r="T323" t="s">
        <v>1405</v>
      </c>
      <c r="U323" t="s">
        <v>1387</v>
      </c>
    </row>
    <row r="324" spans="1:23" ht="142.5" x14ac:dyDescent="0.25">
      <c r="A324" s="3" t="s">
        <v>20</v>
      </c>
      <c r="B324" s="15" t="s">
        <v>475</v>
      </c>
      <c r="C324" s="41" t="str">
        <f>HYPERLINK("http://www8.mpce.mp.br/Inexigibilidade/092022000255950.pdf","09.2022.00025595-0")</f>
        <v>09.2022.00025595-0</v>
      </c>
      <c r="D324" s="24">
        <v>44851</v>
      </c>
      <c r="E324" s="55" t="s">
        <v>1390</v>
      </c>
      <c r="F324" s="4" t="s">
        <v>474</v>
      </c>
      <c r="G324" s="7" t="str">
        <f t="shared" si="41"/>
        <v>2022NE002060</v>
      </c>
      <c r="H324" s="22" t="s">
        <v>1364</v>
      </c>
      <c r="I324" s="39" t="s">
        <v>1355</v>
      </c>
      <c r="J324" s="30">
        <v>13357557000126</v>
      </c>
      <c r="L324" s="14"/>
      <c r="M324" t="s">
        <v>1335</v>
      </c>
      <c r="N324" t="str">
        <f t="shared" si="36"/>
        <v>http://www.mpce.mp.br/wp-content/uploads/2022/11/2022NE002060.pdf</v>
      </c>
      <c r="R324" s="44" t="str">
        <f t="shared" si="38"/>
        <v>http://www8.mpce.mp.br/Inexigibilidade/092022000255950.pdf</v>
      </c>
      <c r="S324" s="44" t="str">
        <f t="shared" si="39"/>
        <v>09.2022.00025595-0</v>
      </c>
      <c r="T324" t="s">
        <v>1406</v>
      </c>
      <c r="U324" t="s">
        <v>1407</v>
      </c>
    </row>
    <row r="325" spans="1:23" ht="71.25" x14ac:dyDescent="0.25">
      <c r="A325" s="3" t="s">
        <v>20</v>
      </c>
      <c r="B325" s="15" t="s">
        <v>1286</v>
      </c>
      <c r="C325" s="41" t="str">
        <f>HYPERLINK("http://www.mpce.mp.br/wp-content/uploads/2022/08/Contrato-007-2019.pdf","48002/2017-0")</f>
        <v>48002/2017-0</v>
      </c>
      <c r="D325" s="24">
        <v>44852</v>
      </c>
      <c r="E325" s="55" t="s">
        <v>1391</v>
      </c>
      <c r="F325" s="4" t="s">
        <v>909</v>
      </c>
      <c r="G325" s="7" t="str">
        <f t="shared" si="41"/>
        <v>2022NE002066</v>
      </c>
      <c r="H325" s="22" t="s">
        <v>1365</v>
      </c>
      <c r="I325" s="39" t="s">
        <v>902</v>
      </c>
      <c r="J325" s="30">
        <v>7341423000114</v>
      </c>
      <c r="L325" s="14"/>
      <c r="M325" t="s">
        <v>1336</v>
      </c>
      <c r="N325" t="str">
        <f t="shared" si="36"/>
        <v>http://www.mpce.mp.br/wp-content/uploads/2022/11/2022NE002066.pdf</v>
      </c>
      <c r="R325" s="44" t="str">
        <f t="shared" si="38"/>
        <v>http://www8.mpce.mp.br/Inexigibilidade/48002/20170.pdf</v>
      </c>
      <c r="S325" s="44" t="str">
        <f t="shared" si="39"/>
        <v>48002/2017-0</v>
      </c>
      <c r="T325" t="s">
        <v>1039</v>
      </c>
      <c r="U325" t="s">
        <v>1040</v>
      </c>
    </row>
    <row r="326" spans="1:23" ht="71.25" x14ac:dyDescent="0.25">
      <c r="A326" s="3" t="s">
        <v>20</v>
      </c>
      <c r="B326" s="15" t="s">
        <v>1286</v>
      </c>
      <c r="C326" s="41" t="str">
        <f>HYPERLINK("http://www.mpce.mp.br/wp-content/uploads/2022/08/Contrato-007-2019.pdf","48002/2017-0")</f>
        <v>48002/2017-0</v>
      </c>
      <c r="D326" s="24">
        <v>44853</v>
      </c>
      <c r="E326" s="55" t="s">
        <v>1392</v>
      </c>
      <c r="F326" s="4" t="s">
        <v>909</v>
      </c>
      <c r="G326" s="7" t="str">
        <f t="shared" si="41"/>
        <v>2022NE002075</v>
      </c>
      <c r="H326" s="22" t="s">
        <v>1366</v>
      </c>
      <c r="I326" s="39" t="s">
        <v>902</v>
      </c>
      <c r="J326" s="30">
        <v>7341423000114</v>
      </c>
      <c r="L326" s="14"/>
      <c r="M326" t="s">
        <v>1337</v>
      </c>
      <c r="N326" t="str">
        <f t="shared" si="36"/>
        <v>http://www.mpce.mp.br/wp-content/uploads/2022/11/2022NE002075.pdf</v>
      </c>
      <c r="R326" s="44" t="str">
        <f t="shared" si="38"/>
        <v>http://www8.mpce.mp.br/Inexigibilidade/48002/20170.pdf</v>
      </c>
      <c r="S326" s="44" t="str">
        <f t="shared" si="39"/>
        <v>48002/2017-0</v>
      </c>
      <c r="T326" t="s">
        <v>1039</v>
      </c>
      <c r="U326" t="s">
        <v>1040</v>
      </c>
    </row>
    <row r="327" spans="1:23" ht="51" x14ac:dyDescent="0.25">
      <c r="A327" s="3" t="s">
        <v>20</v>
      </c>
      <c r="B327" s="15" t="s">
        <v>21</v>
      </c>
      <c r="C327" s="41" t="str">
        <f t="shared" ref="C327" si="42">(HYPERLINK(T327,U327))</f>
        <v>09.2022.00022975-2</v>
      </c>
      <c r="D327" s="24">
        <v>44853</v>
      </c>
      <c r="E327" s="37" t="s">
        <v>1347</v>
      </c>
      <c r="F327" s="4" t="s">
        <v>128</v>
      </c>
      <c r="G327" s="7" t="str">
        <f t="shared" si="41"/>
        <v>2022NE002083</v>
      </c>
      <c r="H327" s="22" t="s">
        <v>1367</v>
      </c>
      <c r="I327" s="39" t="s">
        <v>1356</v>
      </c>
      <c r="J327" s="30">
        <v>45898856000164</v>
      </c>
      <c r="L327" s="14"/>
      <c r="M327" t="s">
        <v>1338</v>
      </c>
      <c r="N327" t="str">
        <f t="shared" si="36"/>
        <v>http://www.mpce.mp.br/wp-content/uploads/2022/11/2022NE002083.pdf</v>
      </c>
      <c r="R327" s="44" t="str">
        <f t="shared" si="38"/>
        <v>http://www8.mpce.mp.br/Inexigibilidade/092022000229752.pdf</v>
      </c>
      <c r="S327" s="44" t="str">
        <f t="shared" si="39"/>
        <v>09.2022.00022975-2</v>
      </c>
      <c r="T327" t="s">
        <v>1067</v>
      </c>
      <c r="U327" t="s">
        <v>1068</v>
      </c>
    </row>
    <row r="328" spans="1:23" ht="51" x14ac:dyDescent="0.25">
      <c r="A328" s="3" t="s">
        <v>22</v>
      </c>
      <c r="B328" s="4" t="s">
        <v>1158</v>
      </c>
      <c r="C328" s="41" t="str">
        <f>HYPERLINK("http://www8.mpce.mp.br/Dispensa/092022000138865.pdf","09.2022.00013886-5")</f>
        <v>09.2022.00013886-5</v>
      </c>
      <c r="D328" s="24">
        <v>44853</v>
      </c>
      <c r="E328" s="37" t="s">
        <v>1348</v>
      </c>
      <c r="F328" s="4" t="s">
        <v>474</v>
      </c>
      <c r="G328" s="7" t="str">
        <f t="shared" si="41"/>
        <v>2022NE002091</v>
      </c>
      <c r="H328" s="22" t="s">
        <v>1368</v>
      </c>
      <c r="I328" s="39" t="s">
        <v>1357</v>
      </c>
      <c r="J328" s="30">
        <v>29101955000117</v>
      </c>
      <c r="L328" s="14"/>
      <c r="M328" t="s">
        <v>1339</v>
      </c>
      <c r="N328" t="str">
        <f t="shared" si="36"/>
        <v>http://www.mpce.mp.br/wp-content/uploads/2022/11/2022NE002091.pdf</v>
      </c>
      <c r="R328" s="44" t="str">
        <f t="shared" si="38"/>
        <v>http://www8.mpce.mp.br/Dispensa/092022000138865.pdf</v>
      </c>
      <c r="S328" s="44" t="str">
        <f t="shared" si="39"/>
        <v>09.2022.00013886-5</v>
      </c>
      <c r="T328" t="s">
        <v>1032</v>
      </c>
      <c r="U328" t="s">
        <v>1033</v>
      </c>
    </row>
    <row r="329" spans="1:23" ht="63.75" x14ac:dyDescent="0.25">
      <c r="A329" s="3" t="s">
        <v>22</v>
      </c>
      <c r="B329" s="15" t="s">
        <v>1158</v>
      </c>
      <c r="C329" s="41" t="str">
        <f t="shared" ref="C329:C331" si="43">(HYPERLINK(T329,U329))</f>
        <v>09.2022.00037908-3</v>
      </c>
      <c r="D329" s="24">
        <v>44853</v>
      </c>
      <c r="E329" s="37" t="s">
        <v>1393</v>
      </c>
      <c r="F329" s="4" t="s">
        <v>1159</v>
      </c>
      <c r="G329" s="7" t="str">
        <f t="shared" si="41"/>
        <v>2022NE002092</v>
      </c>
      <c r="H329" s="22" t="s">
        <v>1369</v>
      </c>
      <c r="I329" s="39" t="s">
        <v>1358</v>
      </c>
      <c r="J329" s="30">
        <v>42906639000180</v>
      </c>
      <c r="L329" s="14"/>
      <c r="M329" t="s">
        <v>1340</v>
      </c>
      <c r="N329" t="str">
        <f t="shared" si="36"/>
        <v>http://www.mpce.mp.br/wp-content/uploads/2022/11/2022NE002092.pdf</v>
      </c>
      <c r="R329" s="44" t="str">
        <f t="shared" si="38"/>
        <v>http://www8.mpce.mp.br/Dispensa/092022000379083.pdf</v>
      </c>
      <c r="S329" s="44" t="str">
        <f t="shared" si="39"/>
        <v>09.2022.00037908-3</v>
      </c>
      <c r="T329" t="s">
        <v>1408</v>
      </c>
      <c r="U329" t="s">
        <v>1395</v>
      </c>
    </row>
    <row r="330" spans="1:23" ht="89.25" x14ac:dyDescent="0.25">
      <c r="A330" s="3" t="s">
        <v>20</v>
      </c>
      <c r="B330" s="15" t="s">
        <v>475</v>
      </c>
      <c r="C330" s="41" t="str">
        <f t="shared" si="43"/>
        <v>09.2022.00029339-9</v>
      </c>
      <c r="D330" s="24">
        <v>44858</v>
      </c>
      <c r="E330" s="37" t="s">
        <v>1394</v>
      </c>
      <c r="F330" s="4" t="s">
        <v>463</v>
      </c>
      <c r="G330" s="7" t="str">
        <f t="shared" si="41"/>
        <v>2022NE002117</v>
      </c>
      <c r="H330" s="22" t="s">
        <v>1370</v>
      </c>
      <c r="I330" s="39" t="s">
        <v>1359</v>
      </c>
      <c r="J330" s="30">
        <v>21545863000114</v>
      </c>
      <c r="L330" s="14"/>
      <c r="M330" t="s">
        <v>1341</v>
      </c>
      <c r="N330" t="str">
        <f t="shared" si="36"/>
        <v>http://www.mpce.mp.br/wp-content/uploads/2022/11/2022NE002117.pdf</v>
      </c>
      <c r="R330" s="44" t="str">
        <f t="shared" si="38"/>
        <v>http://www8.mpce.mp.br/Inexigibilidade/092022000293399.pdf</v>
      </c>
      <c r="S330" s="44" t="str">
        <f t="shared" si="39"/>
        <v>09.2022.00029339-9</v>
      </c>
      <c r="T330" t="s">
        <v>1409</v>
      </c>
      <c r="U330" t="s">
        <v>1396</v>
      </c>
    </row>
    <row r="331" spans="1:23" ht="140.25" x14ac:dyDescent="0.25">
      <c r="A331" s="3" t="s">
        <v>20</v>
      </c>
      <c r="B331" s="15" t="s">
        <v>475</v>
      </c>
      <c r="C331" s="41" t="str">
        <f t="shared" si="43"/>
        <v>09.2022.00029330-0</v>
      </c>
      <c r="D331" s="24">
        <v>44860</v>
      </c>
      <c r="E331" s="37" t="s">
        <v>1445</v>
      </c>
      <c r="F331" s="4" t="s">
        <v>463</v>
      </c>
      <c r="G331" s="7" t="str">
        <f t="shared" si="41"/>
        <v>2022NE002144</v>
      </c>
      <c r="H331" s="22" t="s">
        <v>315</v>
      </c>
      <c r="I331" s="39" t="s">
        <v>1353</v>
      </c>
      <c r="J331" s="30">
        <v>8918421000108</v>
      </c>
      <c r="L331" s="14"/>
      <c r="M331" t="s">
        <v>1342</v>
      </c>
      <c r="N331" t="str">
        <f t="shared" si="36"/>
        <v>http://www.mpce.mp.br/wp-content/uploads/2022/11/2022NE002144.pdf</v>
      </c>
      <c r="R331" s="44" t="str">
        <f t="shared" si="38"/>
        <v>http://www8.mpce.mp.br/Inexigibilidade/092022000293300.pdf</v>
      </c>
      <c r="S331" s="44" t="str">
        <f t="shared" si="39"/>
        <v>09.2022.00029330-0</v>
      </c>
      <c r="T331" t="s">
        <v>1410</v>
      </c>
      <c r="U331" t="s">
        <v>1397</v>
      </c>
      <c r="V331" t="str">
        <f>UPPER(E331)</f>
        <v>PRESTAÇÃO DE SERVIÇOS TÉCNICOS ESPECIALIZADOS DE CAPACITAÇÃO COM O TEMA "PRESERVAÇÃO DO PATRIMÔNIO CULTURAL COMOPOLÍTICA PÚBLICA", NOS DIAS 04, 07, 08, 10, 11 E 12 DE NOVEMBRO DE 2022 NA ESCOLA SUPERIOR DO MINISTÉRIO PÚBLICO -ESMP.PARTICIPANTES: MARIA JACQUELINE FAUSTINO DE SOUZA ALVES DO NASCIMENTO, FÁBIO VINÍCIUS OTTONI FERREIRA, FABIANO SANTIAGO MENDES, MARIAIVANILDE DE SENA LIMA, RAFAELA SOUSA OLIVEIRA, ANA LIGIA OLIVEIRA PINHEIRO, GILMAR FERNANDO DE LIMA JÚNIOR, HÍVIA NATASHA MEDEIROS.</v>
      </c>
      <c r="W331" t="s">
        <v>1444</v>
      </c>
    </row>
    <row r="332" spans="1:23" ht="51" x14ac:dyDescent="0.25">
      <c r="A332" s="56" t="s">
        <v>22</v>
      </c>
      <c r="B332" s="4" t="s">
        <v>462</v>
      </c>
      <c r="C332" s="41" t="str">
        <f>HYPERLINK("http://www.mpce.mp.br/wp-content/uploads/2022/08/Contrato-026-2020.pdf","38416/2018-4")</f>
        <v>38416/2018-4</v>
      </c>
      <c r="D332" s="5">
        <v>44868</v>
      </c>
      <c r="E332" s="57" t="s">
        <v>1440</v>
      </c>
      <c r="F332" s="4" t="s">
        <v>463</v>
      </c>
      <c r="G332" s="7" t="str">
        <f t="shared" si="41"/>
        <v>2022NE002189</v>
      </c>
      <c r="H332" s="22">
        <v>3852</v>
      </c>
      <c r="I332" s="6" t="s">
        <v>736</v>
      </c>
      <c r="J332" s="20" t="s">
        <v>1423</v>
      </c>
      <c r="L332" s="14"/>
      <c r="M332" t="s">
        <v>1411</v>
      </c>
      <c r="N332" t="str">
        <f>"http://www8.mpce.mp.br/Empenhos/150001/NE/"&amp;M332&amp;".pdf"</f>
        <v>http://www8.mpce.mp.br/Empenhos/150001/NE/2022NE002189.pdf</v>
      </c>
      <c r="P332" s="14"/>
    </row>
    <row r="333" spans="1:23" ht="114.75" x14ac:dyDescent="0.25">
      <c r="A333" s="56" t="s">
        <v>22</v>
      </c>
      <c r="B333" s="4" t="s">
        <v>462</v>
      </c>
      <c r="C333" s="41" t="str">
        <f>HYPERLINK("http://www.mpce.mp.br/wp-content/uploads/2022/08/Contrato-026-2020.pdf","38416/2018-4")</f>
        <v>38416/2018-4</v>
      </c>
      <c r="D333" s="5">
        <v>44868</v>
      </c>
      <c r="E333" s="57" t="s">
        <v>1441</v>
      </c>
      <c r="F333" s="4" t="s">
        <v>463</v>
      </c>
      <c r="G333" s="7" t="str">
        <f t="shared" si="41"/>
        <v>2022NE002192</v>
      </c>
      <c r="H333" s="22">
        <v>5136</v>
      </c>
      <c r="I333" s="6" t="s">
        <v>736</v>
      </c>
      <c r="J333" s="20" t="s">
        <v>1423</v>
      </c>
      <c r="L333" s="14"/>
      <c r="M333" t="s">
        <v>1412</v>
      </c>
      <c r="N333" t="str">
        <f t="shared" ref="N333:N343" si="44">"http://www8.mpce.mp.br/Empenhos/150001/NE/"&amp;M333&amp;".pdf"</f>
        <v>http://www8.mpce.mp.br/Empenhos/150001/NE/2022NE002192.pdf</v>
      </c>
      <c r="P333" s="14"/>
    </row>
    <row r="334" spans="1:23" ht="51" x14ac:dyDescent="0.25">
      <c r="A334" s="56" t="s">
        <v>22</v>
      </c>
      <c r="B334" s="4" t="s">
        <v>462</v>
      </c>
      <c r="C334" s="41" t="str">
        <f>HYPERLINK("http://www.mpce.mp.br/wp-content/uploads/2022/08/Contrato-026-2020.pdf","38416/2018-4")</f>
        <v>38416/2018-4</v>
      </c>
      <c r="D334" s="5">
        <v>44888</v>
      </c>
      <c r="E334" s="57" t="s">
        <v>1446</v>
      </c>
      <c r="F334" s="4" t="s">
        <v>463</v>
      </c>
      <c r="G334" s="7" t="str">
        <f t="shared" si="41"/>
        <v>2022NE002194</v>
      </c>
      <c r="H334" s="22">
        <v>18832</v>
      </c>
      <c r="I334" s="6" t="s">
        <v>736</v>
      </c>
      <c r="J334" s="20" t="s">
        <v>1423</v>
      </c>
      <c r="L334" s="14"/>
      <c r="M334" t="s">
        <v>1413</v>
      </c>
      <c r="N334" t="str">
        <f t="shared" si="44"/>
        <v>http://www8.mpce.mp.br/Empenhos/150001/NE/2022NE002194.pdf</v>
      </c>
      <c r="P334" s="14"/>
    </row>
    <row r="335" spans="1:23" ht="89.25" x14ac:dyDescent="0.25">
      <c r="A335" s="56" t="s">
        <v>20</v>
      </c>
      <c r="B335" s="15" t="s">
        <v>475</v>
      </c>
      <c r="C335" s="41" t="str">
        <f>HYPERLINK("http://www8.mpce.mp.br/Inexigibilidade/092022000289430.pdf","09.2022.00028943-0")</f>
        <v>09.2022.00028943-0</v>
      </c>
      <c r="D335" s="24">
        <v>44879</v>
      </c>
      <c r="E335" s="57" t="s">
        <v>1447</v>
      </c>
      <c r="F335" s="4" t="s">
        <v>474</v>
      </c>
      <c r="G335" s="7" t="str">
        <f t="shared" si="41"/>
        <v>2022NE002252</v>
      </c>
      <c r="H335" s="22">
        <v>8875</v>
      </c>
      <c r="I335" s="6" t="s">
        <v>905</v>
      </c>
      <c r="J335" s="20" t="s">
        <v>1424</v>
      </c>
      <c r="L335" s="14"/>
      <c r="M335" t="s">
        <v>1414</v>
      </c>
      <c r="N335" t="str">
        <f t="shared" si="44"/>
        <v>http://www8.mpce.mp.br/Empenhos/150001/NE/2022NE002252.pdf</v>
      </c>
      <c r="P335" s="14"/>
      <c r="R335" s="44" t="str">
        <f t="shared" ref="R335:R343" si="45">"http://www8.mpce.mp.br/"&amp;PROPER(A335)&amp;"/"&amp;SUBSTITUTE(SUBSTITUTE(C335,".",""),"-","")&amp;".pdf"</f>
        <v>http://www8.mpce.mp.br/Inexigibilidade/092022000289430.pdf</v>
      </c>
      <c r="S335" s="44" t="str">
        <f t="shared" ref="S335:S343" si="46">HYPERLINK(R335,C335)</f>
        <v>09.2022.00028943-0</v>
      </c>
      <c r="T335" t="s">
        <v>1461</v>
      </c>
      <c r="U335" t="s">
        <v>1453</v>
      </c>
    </row>
    <row r="336" spans="1:23" ht="38.25" x14ac:dyDescent="0.25">
      <c r="A336" s="56" t="s">
        <v>20</v>
      </c>
      <c r="B336" s="15" t="s">
        <v>21</v>
      </c>
      <c r="C336" s="41" t="str">
        <f>HYPERLINK("http://www8.mpce.mp.br/Inexigibilidade/092022000357689.pdf","09.2022.00035768-9")</f>
        <v>09.2022.00035768-9</v>
      </c>
      <c r="D336" s="24">
        <v>44876</v>
      </c>
      <c r="E336" s="56" t="s">
        <v>1224</v>
      </c>
      <c r="F336" s="4" t="s">
        <v>128</v>
      </c>
      <c r="G336" s="7" t="str">
        <f t="shared" si="41"/>
        <v>2022NE002281</v>
      </c>
      <c r="H336" s="22">
        <v>600</v>
      </c>
      <c r="I336" s="6" t="s">
        <v>1239</v>
      </c>
      <c r="J336" s="20" t="s">
        <v>1425</v>
      </c>
      <c r="L336" s="14"/>
      <c r="M336" t="s">
        <v>1415</v>
      </c>
      <c r="N336" t="str">
        <f t="shared" si="44"/>
        <v>http://www8.mpce.mp.br/Empenhos/150001/NE/2022NE002281.pdf</v>
      </c>
      <c r="P336" s="14"/>
      <c r="R336" s="44" t="str">
        <f t="shared" si="45"/>
        <v>http://www8.mpce.mp.br/Inexigibilidade/092022000357689.pdf</v>
      </c>
      <c r="S336" s="44" t="str">
        <f t="shared" si="46"/>
        <v>09.2022.00035768-9</v>
      </c>
      <c r="T336" t="s">
        <v>1311</v>
      </c>
      <c r="U336" t="s">
        <v>1295</v>
      </c>
    </row>
    <row r="337" spans="1:31" ht="63.75" x14ac:dyDescent="0.25">
      <c r="A337" s="56" t="s">
        <v>20</v>
      </c>
      <c r="B337" s="15" t="s">
        <v>475</v>
      </c>
      <c r="C337" s="41" t="str">
        <f>HYPERLINK("http://www8.mpce.mp.br/Inexigibilidade/092022000231470.pdf","09.2022.00023147-0")</f>
        <v>09.2022.00023147-0</v>
      </c>
      <c r="D337" s="24">
        <v>44879</v>
      </c>
      <c r="E337" s="57" t="s">
        <v>1448</v>
      </c>
      <c r="F337" s="4" t="s">
        <v>1455</v>
      </c>
      <c r="G337" s="7" t="str">
        <f t="shared" si="41"/>
        <v>2022NE002282</v>
      </c>
      <c r="H337" s="22">
        <v>250</v>
      </c>
      <c r="I337" s="6" t="s">
        <v>1426</v>
      </c>
      <c r="J337" s="20" t="s">
        <v>1427</v>
      </c>
      <c r="L337" s="14"/>
      <c r="M337" t="s">
        <v>1416</v>
      </c>
      <c r="N337" t="str">
        <f t="shared" si="44"/>
        <v>http://www8.mpce.mp.br/Empenhos/150001/NE/2022NE002282.pdf</v>
      </c>
      <c r="P337" s="14"/>
      <c r="R337" s="44" t="str">
        <f t="shared" si="45"/>
        <v>http://www8.mpce.mp.br/Inexigibilidade/092022000231470.pdf</v>
      </c>
      <c r="S337" s="44" t="str">
        <f t="shared" si="46"/>
        <v>09.2022.00023147-0</v>
      </c>
      <c r="T337" t="s">
        <v>1462</v>
      </c>
      <c r="U337" t="s">
        <v>1454</v>
      </c>
    </row>
    <row r="338" spans="1:31" ht="51" x14ac:dyDescent="0.25">
      <c r="A338" s="56" t="s">
        <v>20</v>
      </c>
      <c r="B338" s="15" t="s">
        <v>1286</v>
      </c>
      <c r="C338" s="41" t="str">
        <f>HYPERLINK("http://www.mpce.mp.br/wp-content/uploads/2022/08/Contrato-007-2019.pdf","48002/2017-0")</f>
        <v>48002/2017-0</v>
      </c>
      <c r="D338" s="24">
        <v>44881</v>
      </c>
      <c r="E338" s="56" t="s">
        <v>1449</v>
      </c>
      <c r="F338" s="4" t="s">
        <v>909</v>
      </c>
      <c r="G338" s="7" t="str">
        <f t="shared" si="41"/>
        <v>2022NE002288</v>
      </c>
      <c r="H338" s="22">
        <v>539.4</v>
      </c>
      <c r="I338" s="6" t="s">
        <v>1428</v>
      </c>
      <c r="J338" s="20" t="s">
        <v>1429</v>
      </c>
      <c r="L338" s="14"/>
      <c r="M338" t="s">
        <v>1417</v>
      </c>
      <c r="N338" t="str">
        <f t="shared" si="44"/>
        <v>http://www8.mpce.mp.br/Empenhos/150001/NE/2022NE002288.pdf</v>
      </c>
      <c r="P338" s="14"/>
      <c r="R338" s="44" t="str">
        <f t="shared" si="45"/>
        <v>http://www8.mpce.mp.br/Inexigibilidade/48002/20170.pdf</v>
      </c>
      <c r="S338" s="44" t="str">
        <f t="shared" si="46"/>
        <v>48002/2017-0</v>
      </c>
      <c r="T338" t="s">
        <v>1039</v>
      </c>
      <c r="U338" t="s">
        <v>1040</v>
      </c>
    </row>
    <row r="339" spans="1:31" ht="38.25" x14ac:dyDescent="0.25">
      <c r="A339" s="56" t="s">
        <v>20</v>
      </c>
      <c r="B339" s="15" t="s">
        <v>475</v>
      </c>
      <c r="C339" s="41" t="str">
        <f>HYPERLINK("http://www8.mpce.mp.br/Inexigibilidade/092022000412344.pdf","09.2022.00041234-4")</f>
        <v>09.2022.00041234-4</v>
      </c>
      <c r="D339" s="24">
        <v>44882</v>
      </c>
      <c r="E339" s="57" t="s">
        <v>1442</v>
      </c>
      <c r="F339" s="4" t="s">
        <v>463</v>
      </c>
      <c r="G339" s="7" t="str">
        <f t="shared" si="41"/>
        <v>2022NE002300</v>
      </c>
      <c r="H339" s="22">
        <v>58500</v>
      </c>
      <c r="I339" s="6" t="s">
        <v>1430</v>
      </c>
      <c r="J339" s="20" t="s">
        <v>1431</v>
      </c>
      <c r="L339" s="14"/>
      <c r="M339" t="s">
        <v>1418</v>
      </c>
      <c r="N339" t="str">
        <f t="shared" si="44"/>
        <v>http://www8.mpce.mp.br/Empenhos/150001/NE/2022NE002300.pdf</v>
      </c>
      <c r="P339" s="14"/>
      <c r="R339" s="44" t="str">
        <f t="shared" si="45"/>
        <v>http://www8.mpce.mp.br/Inexigibilidade/092022000412344.pdf</v>
      </c>
      <c r="S339" s="44" t="str">
        <f t="shared" si="46"/>
        <v>09.2022.00041234-4</v>
      </c>
      <c r="T339" t="s">
        <v>1463</v>
      </c>
      <c r="U339" t="s">
        <v>1456</v>
      </c>
    </row>
    <row r="340" spans="1:31" ht="51" x14ac:dyDescent="0.25">
      <c r="A340" s="56" t="s">
        <v>20</v>
      </c>
      <c r="B340" s="15" t="s">
        <v>475</v>
      </c>
      <c r="C340" s="41" t="str">
        <f>HYPERLINK("http://www8.mpce.mp.br/Inexigibilidade/092022000411367.pdf","09.2022.00041136-7")</f>
        <v>09.2022.00041136-7</v>
      </c>
      <c r="D340" s="24">
        <v>44882</v>
      </c>
      <c r="E340" s="57" t="s">
        <v>1443</v>
      </c>
      <c r="F340" s="4" t="s">
        <v>463</v>
      </c>
      <c r="G340" s="7" t="str">
        <f t="shared" si="41"/>
        <v>2022NE002301</v>
      </c>
      <c r="H340" s="22">
        <v>8648.11</v>
      </c>
      <c r="I340" s="6" t="s">
        <v>1432</v>
      </c>
      <c r="J340" s="20" t="s">
        <v>1433</v>
      </c>
      <c r="L340" s="14"/>
      <c r="M340" t="s">
        <v>1419</v>
      </c>
      <c r="N340" t="str">
        <f t="shared" si="44"/>
        <v>http://www8.mpce.mp.br/Empenhos/150001/NE/2022NE002301.pdf</v>
      </c>
      <c r="P340" s="14"/>
      <c r="R340" s="44" t="str">
        <f t="shared" si="45"/>
        <v>http://www8.mpce.mp.br/Inexigibilidade/092022000411367.pdf</v>
      </c>
      <c r="S340" s="44" t="str">
        <f t="shared" si="46"/>
        <v>09.2022.00041136-7</v>
      </c>
      <c r="T340" t="s">
        <v>1464</v>
      </c>
      <c r="U340" t="s">
        <v>1457</v>
      </c>
    </row>
    <row r="341" spans="1:31" ht="102" x14ac:dyDescent="0.25">
      <c r="A341" s="56" t="s">
        <v>20</v>
      </c>
      <c r="B341" s="15" t="s">
        <v>475</v>
      </c>
      <c r="C341" s="41" t="str">
        <f>HYPERLINK("http://www8.mpce.mp.br/Inexigibilidade/092022000358100.pdf","09.2022.00035810-0")</f>
        <v>09.2022.00035810-0</v>
      </c>
      <c r="D341" s="24">
        <v>44887</v>
      </c>
      <c r="E341" s="57" t="s">
        <v>1450</v>
      </c>
      <c r="F341" s="4" t="s">
        <v>463</v>
      </c>
      <c r="G341" s="7" t="str">
        <f t="shared" si="41"/>
        <v>2022NE002339</v>
      </c>
      <c r="H341" s="22">
        <v>20000</v>
      </c>
      <c r="I341" s="6" t="s">
        <v>1434</v>
      </c>
      <c r="J341" s="20" t="s">
        <v>1435</v>
      </c>
      <c r="L341" s="14"/>
      <c r="M341" t="s">
        <v>1420</v>
      </c>
      <c r="N341" t="str">
        <f t="shared" si="44"/>
        <v>http://www8.mpce.mp.br/Empenhos/150001/NE/2022NE002339.pdf</v>
      </c>
      <c r="P341" s="14"/>
      <c r="R341" s="44" t="str">
        <f t="shared" si="45"/>
        <v>http://www8.mpce.mp.br/Inexigibilidade/092022000358100.pdf</v>
      </c>
      <c r="S341" s="44" t="str">
        <f t="shared" si="46"/>
        <v>09.2022.00035810-0</v>
      </c>
      <c r="T341" t="s">
        <v>1465</v>
      </c>
      <c r="U341" t="s">
        <v>1458</v>
      </c>
    </row>
    <row r="342" spans="1:31" ht="76.5" x14ac:dyDescent="0.25">
      <c r="A342" s="56" t="s">
        <v>22</v>
      </c>
      <c r="B342" s="4" t="s">
        <v>1158</v>
      </c>
      <c r="C342" s="41" t="str">
        <f>HYPERLINK("http://www8.mpce.mp.br/Dispensa/092022000191316.pdf","09.2022.00019131-6")</f>
        <v>09.2022.00019131-6</v>
      </c>
      <c r="D342" s="24">
        <v>44890</v>
      </c>
      <c r="E342" s="57" t="s">
        <v>1451</v>
      </c>
      <c r="F342" s="4" t="s">
        <v>1172</v>
      </c>
      <c r="G342" s="7" t="str">
        <f t="shared" si="41"/>
        <v>2022NE002380</v>
      </c>
      <c r="H342" s="22">
        <v>1530</v>
      </c>
      <c r="I342" s="6" t="s">
        <v>1436</v>
      </c>
      <c r="J342" s="20" t="s">
        <v>1437</v>
      </c>
      <c r="L342" s="14"/>
      <c r="M342" t="s">
        <v>1421</v>
      </c>
      <c r="N342" t="str">
        <f t="shared" si="44"/>
        <v>http://www8.mpce.mp.br/Empenhos/150001/NE/2022NE002380.pdf</v>
      </c>
      <c r="P342" s="14"/>
      <c r="R342" s="44" t="str">
        <f t="shared" si="45"/>
        <v>http://www8.mpce.mp.br/Dispensa/092022000191316.pdf</v>
      </c>
      <c r="S342" s="44" t="str">
        <f t="shared" si="46"/>
        <v>09.2022.00019131-6</v>
      </c>
      <c r="T342" t="s">
        <v>1466</v>
      </c>
      <c r="U342" t="s">
        <v>1459</v>
      </c>
    </row>
    <row r="343" spans="1:31" ht="140.25" x14ac:dyDescent="0.25">
      <c r="A343" s="56" t="s">
        <v>20</v>
      </c>
      <c r="B343" s="15" t="s">
        <v>475</v>
      </c>
      <c r="C343" s="41" t="str">
        <f>HYPERLINK("http://www8.mpce.mp.br/Inexigibilidade/092022000384209.pdf","09.2022.00038420-9")</f>
        <v>09.2022.00038420-9</v>
      </c>
      <c r="D343" s="24">
        <v>44895</v>
      </c>
      <c r="E343" s="57" t="s">
        <v>1452</v>
      </c>
      <c r="F343" s="4" t="s">
        <v>463</v>
      </c>
      <c r="G343" s="7" t="str">
        <f t="shared" si="41"/>
        <v>2022NE002415</v>
      </c>
      <c r="H343" s="22">
        <v>15000</v>
      </c>
      <c r="I343" s="6" t="s">
        <v>1438</v>
      </c>
      <c r="J343" s="20" t="s">
        <v>1439</v>
      </c>
      <c r="L343" s="14"/>
      <c r="M343" t="s">
        <v>1422</v>
      </c>
      <c r="N343" t="str">
        <f t="shared" si="44"/>
        <v>http://www8.mpce.mp.br/Empenhos/150001/NE/2022NE002415.pdf</v>
      </c>
      <c r="P343" s="14"/>
      <c r="R343" s="44" t="str">
        <f t="shared" si="45"/>
        <v>http://www8.mpce.mp.br/Inexigibilidade/092022000384209.pdf</v>
      </c>
      <c r="S343" s="44" t="str">
        <f t="shared" si="46"/>
        <v>09.2022.00038420-9</v>
      </c>
      <c r="T343" t="s">
        <v>1467</v>
      </c>
      <c r="U343" t="s">
        <v>1460</v>
      </c>
      <c r="V343" t="str">
        <f t="shared" ref="V343" si="47">"=HIPERLINK("&amp;""""&amp;T343&amp;""""&amp;";"&amp;""""&amp;U343&amp;""""&amp;")"</f>
        <v>=HIPERLINK("http://www8.mpce.mp.br/Inexigibilidade/092022000384209.pdf";"09.2022.00038420-9")</v>
      </c>
      <c r="AE343" t="s">
        <v>1570</v>
      </c>
    </row>
    <row r="344" spans="1:31" ht="38.25" x14ac:dyDescent="0.25">
      <c r="A344" s="3" t="s">
        <v>22</v>
      </c>
      <c r="B344" s="4" t="s">
        <v>23</v>
      </c>
      <c r="C344" s="41" t="str">
        <f>HYPERLINK("http://www.mpce.mp.br/wp-content/uploads/2022/08/Contrato-no-039-2013-CPL-PGJ-X-Promotoria-Cascavel.pdf","1460/2013-6")</f>
        <v>1460/2013-6</v>
      </c>
      <c r="D344" s="24">
        <v>44896</v>
      </c>
      <c r="E344" s="56" t="s">
        <v>1486</v>
      </c>
      <c r="F344" s="4" t="s">
        <v>25</v>
      </c>
      <c r="G344" s="7" t="str">
        <f t="shared" si="41"/>
        <v>2022NE002443</v>
      </c>
      <c r="H344" s="22">
        <v>0</v>
      </c>
      <c r="I344" s="6" t="s">
        <v>249</v>
      </c>
      <c r="J344" s="20" t="s">
        <v>297</v>
      </c>
      <c r="L344" s="14"/>
      <c r="M344" t="s">
        <v>1468</v>
      </c>
      <c r="N344" t="str">
        <f t="shared" ref="N344:N351" si="48">"http://www8.mpce.mp.br/Empenhos/150001/NE/"&amp;M344&amp;".pdf"</f>
        <v>http://www8.mpce.mp.br/Empenhos/150001/NE/2022NE002443.pdf</v>
      </c>
      <c r="R344" s="44" t="str">
        <f t="shared" ref="R344" si="49">"http://www8.mpce.mp.br/"&amp;PROPER(A344)&amp;"/"&amp;SUBSTITUTE(SUBSTITUTE(C344,".",""),"-","")&amp;".pdf"</f>
        <v>http://www8.mpce.mp.br/Dispensa/1460/20136.pdf</v>
      </c>
      <c r="S344" s="44" t="str">
        <f t="shared" ref="S344" si="50">HYPERLINK(R344,C344)</f>
        <v>1460/2013-6</v>
      </c>
      <c r="V344" t="str">
        <f t="shared" ref="V344:V353" si="51">"=HIPERLINK("&amp;""""&amp;T344&amp;""""&amp;";"&amp;""""&amp;U344&amp;""""&amp;")"</f>
        <v>=HIPERLINK("";"")</v>
      </c>
      <c r="AE344" t="s">
        <v>1570</v>
      </c>
    </row>
    <row r="345" spans="1:31" ht="102" x14ac:dyDescent="0.25">
      <c r="A345" s="56" t="s">
        <v>20</v>
      </c>
      <c r="B345" s="15" t="s">
        <v>1286</v>
      </c>
      <c r="C345" s="41" t="str">
        <f>HYPERLINK("http://www.mpce.mp.br/wp-content/uploads/2022/08/Contrato-031-2018.pdf","29030/2017-6")</f>
        <v>29030/2017-6</v>
      </c>
      <c r="D345" s="16">
        <v>44902</v>
      </c>
      <c r="E345" s="60" t="s">
        <v>1491</v>
      </c>
      <c r="F345" s="4" t="s">
        <v>1568</v>
      </c>
      <c r="G345" s="7" t="str">
        <f t="shared" si="41"/>
        <v>2022NE002496</v>
      </c>
      <c r="H345" s="61">
        <v>878761.13</v>
      </c>
      <c r="I345" s="62" t="s">
        <v>1475</v>
      </c>
      <c r="J345" s="63" t="s">
        <v>1476</v>
      </c>
      <c r="L345" s="14"/>
      <c r="M345" t="s">
        <v>1469</v>
      </c>
      <c r="N345" t="str">
        <f t="shared" si="48"/>
        <v>http://www8.mpce.mp.br/Empenhos/150001/NE/2022NE002496.pdf</v>
      </c>
      <c r="R345" s="64" t="str">
        <f t="shared" ref="R345" si="52">"http://www8.mpce.mp.br/"&amp;PROPER(A345)&amp;"/"&amp;SUBSTITUTE(SUBSTITUTE(C345,".",""),"-","")&amp;".pdf"</f>
        <v>http://www8.mpce.mp.br/Inexigibilidade/29030/20176.pdf</v>
      </c>
      <c r="S345" s="64" t="str">
        <f t="shared" ref="S345" si="53">HYPERLINK(R345,C345)</f>
        <v>29030/2017-6</v>
      </c>
      <c r="V345" t="str">
        <f t="shared" si="51"/>
        <v>=HIPERLINK("";"")</v>
      </c>
      <c r="AE345" t="s">
        <v>1570</v>
      </c>
    </row>
    <row r="346" spans="1:31" ht="51" x14ac:dyDescent="0.25">
      <c r="A346" s="59" t="s">
        <v>22</v>
      </c>
      <c r="B346" s="4" t="s">
        <v>23</v>
      </c>
      <c r="C346" s="41" t="str">
        <f>HYPERLINK("http://www.mpce.mp.br/wp-content/uploads/2022/08/Contrato-001-2015-.pdf","45727/2014-4")</f>
        <v>45727/2014-4</v>
      </c>
      <c r="D346" s="16">
        <v>44902</v>
      </c>
      <c r="E346" s="60" t="s">
        <v>1487</v>
      </c>
      <c r="F346" s="4" t="s">
        <v>145</v>
      </c>
      <c r="G346" s="7" t="str">
        <f t="shared" si="41"/>
        <v>2022NE002513</v>
      </c>
      <c r="H346" s="61">
        <v>58777.05</v>
      </c>
      <c r="I346" s="62" t="s">
        <v>118</v>
      </c>
      <c r="J346" s="63" t="s">
        <v>119</v>
      </c>
      <c r="L346" s="14"/>
      <c r="M346" t="s">
        <v>1578</v>
      </c>
      <c r="N346" t="str">
        <f t="shared" si="48"/>
        <v>http://www8.mpce.mp.br/Empenhos/150001/NE/2022NE002513.pdf</v>
      </c>
      <c r="R346" s="64" t="str">
        <f t="shared" ref="R346:R351" si="54">"http://www8.mpce.mp.br/"&amp;PROPER(A346)&amp;"/"&amp;SUBSTITUTE(SUBSTITUTE(C346,".",""),"-","")&amp;".pdf"</f>
        <v>http://www8.mpce.mp.br/Dispensa/45727/20144.pdf</v>
      </c>
      <c r="S346" s="64" t="str">
        <f t="shared" ref="S346:S351" si="55">HYPERLINK(R346,C346)</f>
        <v>45727/2014-4</v>
      </c>
      <c r="V346" t="str">
        <f t="shared" si="51"/>
        <v>=HIPERLINK("";"")</v>
      </c>
      <c r="AE346" t="s">
        <v>1570</v>
      </c>
    </row>
    <row r="347" spans="1:31" ht="114.75" x14ac:dyDescent="0.25">
      <c r="A347" s="3" t="s">
        <v>22</v>
      </c>
      <c r="B347" s="4" t="s">
        <v>23</v>
      </c>
      <c r="C347" s="41" t="str">
        <f>HYPERLINK("http://www.mpce.mp.br/wp-content/uploads/2022/08/Contrato-043-2013.pdf","13209/2013-3")</f>
        <v>13209/2013-3</v>
      </c>
      <c r="D347" s="5">
        <v>44909</v>
      </c>
      <c r="E347" s="56" t="s">
        <v>1492</v>
      </c>
      <c r="F347" s="4" t="s">
        <v>479</v>
      </c>
      <c r="G347" s="7" t="str">
        <f t="shared" si="41"/>
        <v>2022NE002571</v>
      </c>
      <c r="H347" s="22">
        <v>2336.6799999999998</v>
      </c>
      <c r="I347" s="6" t="s">
        <v>219</v>
      </c>
      <c r="J347" s="20" t="s">
        <v>1477</v>
      </c>
      <c r="L347" s="14"/>
      <c r="M347" t="s">
        <v>1470</v>
      </c>
      <c r="N347" t="str">
        <f t="shared" si="48"/>
        <v>http://www8.mpce.mp.br/Empenhos/150001/NE/2022NE002571.pdf</v>
      </c>
      <c r="R347" s="44" t="str">
        <f t="shared" si="54"/>
        <v>http://www8.mpce.mp.br/Dispensa/13209/20133.pdf</v>
      </c>
      <c r="S347" s="44" t="str">
        <f t="shared" si="55"/>
        <v>13209/2013-3</v>
      </c>
      <c r="T347" t="s">
        <v>1560</v>
      </c>
      <c r="U347" t="s">
        <v>1561</v>
      </c>
      <c r="V347" t="str">
        <f t="shared" si="51"/>
        <v>=HIPERLINK("http://www8.mpce.mp.br/Dispensa/13209/20133.pdf";"13209/2013-3")</v>
      </c>
      <c r="AE347" t="s">
        <v>1570</v>
      </c>
    </row>
    <row r="348" spans="1:31" ht="38.25" x14ac:dyDescent="0.25">
      <c r="A348" s="3" t="s">
        <v>20</v>
      </c>
      <c r="B348" s="15" t="s">
        <v>21</v>
      </c>
      <c r="C348" s="41" t="str">
        <f>HYPERLINK("http://www8.mpce.mp.br/Inexigibilidade/092022000396582.pdf","09.2022.00039658-2")</f>
        <v>09.2022.00039658-2</v>
      </c>
      <c r="D348" s="5">
        <v>44910</v>
      </c>
      <c r="E348" s="56" t="s">
        <v>1488</v>
      </c>
      <c r="F348" s="4" t="s">
        <v>469</v>
      </c>
      <c r="G348" s="7" t="str">
        <f t="shared" si="41"/>
        <v>2022NE002581</v>
      </c>
      <c r="H348" s="22">
        <v>47609.85</v>
      </c>
      <c r="I348" s="6" t="s">
        <v>1478</v>
      </c>
      <c r="J348" s="20" t="s">
        <v>1479</v>
      </c>
      <c r="L348" s="14"/>
      <c r="M348" t="s">
        <v>1471</v>
      </c>
      <c r="N348" t="str">
        <f t="shared" si="48"/>
        <v>http://www8.mpce.mp.br/Empenhos/150001/NE/2022NE002581.pdf</v>
      </c>
      <c r="R348" s="44" t="str">
        <f t="shared" si="54"/>
        <v>http://www8.mpce.mp.br/Inexigibilidade/092022000396582.pdf</v>
      </c>
      <c r="S348" s="44" t="str">
        <f t="shared" si="55"/>
        <v>09.2022.00039658-2</v>
      </c>
      <c r="T348" t="s">
        <v>1562</v>
      </c>
      <c r="U348" t="s">
        <v>1554</v>
      </c>
      <c r="V348" t="str">
        <f t="shared" si="51"/>
        <v>=HIPERLINK("http://www8.mpce.mp.br/Inexigibilidade/092022000396582.pdf";"09.2022.00039658-2")</v>
      </c>
      <c r="AE348" t="s">
        <v>1573</v>
      </c>
    </row>
    <row r="349" spans="1:31" ht="89.25" x14ac:dyDescent="0.25">
      <c r="A349" s="3" t="s">
        <v>22</v>
      </c>
      <c r="B349" s="4" t="s">
        <v>140</v>
      </c>
      <c r="C349" s="41" t="str">
        <f>HYPERLINK("http://www8.mpce.mp.br/Dispensa/092022000254673.pdf","09.2022.00025467-3")</f>
        <v>09.2022.00025467-3</v>
      </c>
      <c r="D349" s="5">
        <v>44910</v>
      </c>
      <c r="E349" s="56" t="s">
        <v>1493</v>
      </c>
      <c r="F349" s="4" t="s">
        <v>1172</v>
      </c>
      <c r="G349" s="7" t="str">
        <f t="shared" si="41"/>
        <v>2022NE002582</v>
      </c>
      <c r="H349" s="22">
        <v>1108.8</v>
      </c>
      <c r="I349" s="6" t="s">
        <v>1480</v>
      </c>
      <c r="J349" s="20" t="s">
        <v>1481</v>
      </c>
      <c r="L349" s="14"/>
      <c r="M349" t="s">
        <v>1472</v>
      </c>
      <c r="N349" t="str">
        <f t="shared" si="48"/>
        <v>http://www8.mpce.mp.br/Empenhos/150001/NE/2022NE002582.pdf</v>
      </c>
      <c r="R349" s="44" t="str">
        <f t="shared" si="54"/>
        <v>http://www8.mpce.mp.br/Dispensa/092022000254673.pdf</v>
      </c>
      <c r="S349" s="44" t="str">
        <f t="shared" si="55"/>
        <v>09.2022.00025467-3</v>
      </c>
      <c r="T349" t="s">
        <v>1563</v>
      </c>
      <c r="U349" t="s">
        <v>1555</v>
      </c>
      <c r="V349" t="str">
        <f t="shared" si="51"/>
        <v>=HIPERLINK("http://www8.mpce.mp.br/Dispensa/092022000254673.pdf";"09.2022.00025467-3")</v>
      </c>
      <c r="AE349" t="s">
        <v>1574</v>
      </c>
    </row>
    <row r="350" spans="1:31" ht="51" x14ac:dyDescent="0.25">
      <c r="A350" s="3" t="s">
        <v>20</v>
      </c>
      <c r="B350" s="15" t="s">
        <v>1286</v>
      </c>
      <c r="C350" s="41" t="str">
        <f>HYPERLINK("http://www.mpce.mp.br/wp-content/uploads/2022/08/Contrato-007-2019.pdf","48002/2017-0")</f>
        <v>48002/2017-0</v>
      </c>
      <c r="D350" s="5">
        <v>44915</v>
      </c>
      <c r="E350" s="57" t="s">
        <v>1489</v>
      </c>
      <c r="F350" s="4" t="s">
        <v>909</v>
      </c>
      <c r="G350" s="7" t="str">
        <f t="shared" si="41"/>
        <v>2022NE002624</v>
      </c>
      <c r="H350" s="22">
        <v>1455.2</v>
      </c>
      <c r="I350" s="6" t="s">
        <v>1428</v>
      </c>
      <c r="J350" s="20" t="s">
        <v>1429</v>
      </c>
      <c r="L350" s="14"/>
      <c r="M350" t="s">
        <v>1473</v>
      </c>
      <c r="N350" t="str">
        <f t="shared" si="48"/>
        <v>http://www8.mpce.mp.br/Empenhos/150001/NE/2022NE002624.pdf</v>
      </c>
      <c r="R350" s="44" t="str">
        <f t="shared" si="54"/>
        <v>http://www8.mpce.mp.br/Inexigibilidade/48002/20170.pdf</v>
      </c>
      <c r="S350" s="44" t="str">
        <f t="shared" si="55"/>
        <v>48002/2017-0</v>
      </c>
      <c r="T350" t="s">
        <v>1039</v>
      </c>
      <c r="U350" t="s">
        <v>1040</v>
      </c>
      <c r="V350" t="str">
        <f t="shared" si="51"/>
        <v>=HIPERLINK("http://www8.mpce.mp.br/Inexigibilidade/48002/20170.pdf";"48002/2017-0")</v>
      </c>
      <c r="AE350" t="s">
        <v>1569</v>
      </c>
    </row>
    <row r="351" spans="1:31" ht="38.25" x14ac:dyDescent="0.25">
      <c r="A351" s="3" t="s">
        <v>20</v>
      </c>
      <c r="B351" s="15" t="s">
        <v>475</v>
      </c>
      <c r="C351" s="41" t="str">
        <f>HYPERLINK("http://www8.mpce.mp.br/Inexigibilidade/092022000282191.pdf","09.2022.00028219-1")</f>
        <v>09.2022.00028219-1</v>
      </c>
      <c r="D351" s="5">
        <v>44915</v>
      </c>
      <c r="E351" s="56" t="s">
        <v>1490</v>
      </c>
      <c r="F351" s="4" t="s">
        <v>463</v>
      </c>
      <c r="G351" s="7" t="str">
        <f t="shared" si="41"/>
        <v>2022NE002627</v>
      </c>
      <c r="H351" s="22">
        <v>6000</v>
      </c>
      <c r="I351" s="6" t="s">
        <v>1484</v>
      </c>
      <c r="J351" s="20" t="s">
        <v>1485</v>
      </c>
      <c r="L351" s="14"/>
      <c r="M351" t="s">
        <v>1474</v>
      </c>
      <c r="N351" t="str">
        <f t="shared" si="48"/>
        <v>http://www8.mpce.mp.br/Empenhos/150001/NE/2022NE002627.pdf</v>
      </c>
      <c r="R351" s="44" t="str">
        <f t="shared" si="54"/>
        <v>http://www8.mpce.mp.br/Inexigibilidade/092022000282191.pdf</v>
      </c>
      <c r="S351" s="44" t="str">
        <f t="shared" si="55"/>
        <v>09.2022.00028219-1</v>
      </c>
      <c r="T351" t="s">
        <v>1565</v>
      </c>
      <c r="U351" t="s">
        <v>1559</v>
      </c>
      <c r="V351" t="str">
        <f t="shared" si="51"/>
        <v>=HIPERLINK("http://www8.mpce.mp.br/Inexigibilidade/092022000282191.pdf";"09.2022.00028219-1")</v>
      </c>
      <c r="AE351" t="s">
        <v>1575</v>
      </c>
    </row>
    <row r="352" spans="1:31" ht="102" x14ac:dyDescent="0.25">
      <c r="A352" s="3" t="s">
        <v>22</v>
      </c>
      <c r="B352" s="15" t="s">
        <v>1556</v>
      </c>
      <c r="C352" s="41" t="str">
        <f>HYPERLINK("http://www8.mpce.mp.br/Dispensa/092021000349974.pdf","09.2021.00034997-4")</f>
        <v>09.2021.00034997-4</v>
      </c>
      <c r="D352" s="5">
        <v>44916</v>
      </c>
      <c r="E352" s="56" t="s">
        <v>1494</v>
      </c>
      <c r="F352" s="4" t="s">
        <v>1557</v>
      </c>
      <c r="G352" s="7" t="str">
        <f t="shared" ref="G352:G353" si="56">HYPERLINK(N352,M352)</f>
        <v>2022NE002725</v>
      </c>
      <c r="H352" s="22">
        <v>1606273.16</v>
      </c>
      <c r="I352" s="6" t="s">
        <v>1482</v>
      </c>
      <c r="J352" s="20" t="s">
        <v>1483</v>
      </c>
      <c r="L352" s="14"/>
      <c r="M352" t="s">
        <v>1566</v>
      </c>
      <c r="N352" t="str">
        <f t="shared" ref="N352:N353" si="57">"http://www8.mpce.mp.br/Empenhos/150001/NE/"&amp;M352&amp;".pdf"</f>
        <v>http://www8.mpce.mp.br/Empenhos/150001/NE/2022NE002725.pdf</v>
      </c>
      <c r="R352" s="44" t="str">
        <f t="shared" ref="R352:R353" si="58">"http://www8.mpce.mp.br/"&amp;PROPER(A352)&amp;"/"&amp;SUBSTITUTE(SUBSTITUTE(C352,".",""),"-","")&amp;".pdf"</f>
        <v>http://www8.mpce.mp.br/Dispensa/092021000349974.pdf</v>
      </c>
      <c r="S352" s="44" t="str">
        <f t="shared" ref="S352:S353" si="59">HYPERLINK(R352,C352)</f>
        <v>09.2021.00034997-4</v>
      </c>
      <c r="T352" t="s">
        <v>1564</v>
      </c>
      <c r="U352" t="s">
        <v>1558</v>
      </c>
      <c r="V352" t="str">
        <f t="shared" si="51"/>
        <v>=HIPERLINK("http://www8.mpce.mp.br/Dispensa/092021000349974.pdf";"09.2021.00034997-4")</v>
      </c>
      <c r="AE352" t="s">
        <v>1576</v>
      </c>
    </row>
    <row r="353" spans="1:31" ht="102" x14ac:dyDescent="0.25">
      <c r="A353" s="3" t="s">
        <v>20</v>
      </c>
      <c r="B353" s="15" t="s">
        <v>1286</v>
      </c>
      <c r="C353" s="41" t="str">
        <f>HYPERLINK("http://www.mpce.mp.br/wp-content/uploads/2022/08/Contrato-031-2018.pdf","29030/2017-6")</f>
        <v>29030/2017-6</v>
      </c>
      <c r="D353" s="5">
        <v>44924</v>
      </c>
      <c r="E353" s="56" t="s">
        <v>1491</v>
      </c>
      <c r="F353" s="4" t="s">
        <v>1568</v>
      </c>
      <c r="G353" s="7" t="str">
        <f t="shared" si="56"/>
        <v>2022NE002834</v>
      </c>
      <c r="H353" s="22">
        <v>26944.2</v>
      </c>
      <c r="I353" s="6" t="s">
        <v>1475</v>
      </c>
      <c r="J353" s="20" t="s">
        <v>1476</v>
      </c>
      <c r="L353" s="14"/>
      <c r="M353" t="s">
        <v>1567</v>
      </c>
      <c r="N353" t="str">
        <f t="shared" si="57"/>
        <v>http://www8.mpce.mp.br/Empenhos/150001/NE/2022NE002834.pdf</v>
      </c>
      <c r="R353" s="44" t="str">
        <f t="shared" si="58"/>
        <v>http://www8.mpce.mp.br/Inexigibilidade/29030/20176.pdf</v>
      </c>
      <c r="S353" s="44" t="str">
        <f t="shared" si="59"/>
        <v>29030/2017-6</v>
      </c>
      <c r="T353" t="s">
        <v>1571</v>
      </c>
      <c r="U353" t="s">
        <v>1572</v>
      </c>
      <c r="V353" t="str">
        <f t="shared" si="51"/>
        <v>=HIPERLINK("http://www8.mpce.mp.br/Inexigibilidade/29030/20176.pdf";"29030/2017-6")</v>
      </c>
      <c r="AE353" t="s">
        <v>1577</v>
      </c>
    </row>
    <row r="354" spans="1:31" x14ac:dyDescent="0.25">
      <c r="A354" s="3"/>
      <c r="B354" s="4"/>
      <c r="C354" s="4"/>
      <c r="D354" s="5"/>
      <c r="E354" s="10"/>
      <c r="F354" s="4"/>
      <c r="G354" s="7"/>
      <c r="H354" s="12"/>
      <c r="I354" s="6"/>
      <c r="J354" s="20"/>
      <c r="L354" s="14"/>
    </row>
    <row r="355" spans="1:31" x14ac:dyDescent="0.25">
      <c r="A355" s="65"/>
      <c r="B355" s="66"/>
      <c r="C355" s="66"/>
      <c r="D355" s="66"/>
      <c r="E355" s="66"/>
      <c r="F355" s="66"/>
      <c r="G355" s="66"/>
      <c r="H355" s="66"/>
      <c r="I355" s="66"/>
      <c r="J355" s="66"/>
    </row>
    <row r="356" spans="1:31" x14ac:dyDescent="0.25">
      <c r="A356" s="67"/>
      <c r="B356" s="67"/>
      <c r="C356" s="67"/>
      <c r="D356" s="67"/>
      <c r="E356" s="67"/>
      <c r="F356" s="67"/>
      <c r="G356" s="67"/>
      <c r="H356" s="67"/>
      <c r="I356" s="67"/>
      <c r="J356" s="67"/>
    </row>
    <row r="357" spans="1:31" x14ac:dyDescent="0.25">
      <c r="A357" s="67"/>
      <c r="B357" s="67"/>
      <c r="C357" s="67"/>
      <c r="D357" s="67"/>
      <c r="E357" s="67"/>
      <c r="F357" s="67"/>
      <c r="G357" s="67"/>
      <c r="H357" s="67"/>
      <c r="I357" s="67"/>
      <c r="J357" s="67"/>
    </row>
    <row r="358" spans="1:31" x14ac:dyDescent="0.25">
      <c r="A358" s="67"/>
      <c r="B358" s="67"/>
      <c r="C358" s="67"/>
      <c r="D358" s="67"/>
      <c r="E358" s="67"/>
      <c r="F358" s="67"/>
      <c r="G358" s="67"/>
      <c r="H358" s="67"/>
      <c r="I358" s="67"/>
      <c r="J358" s="67"/>
    </row>
    <row r="359" spans="1:31" x14ac:dyDescent="0.25">
      <c r="A359" s="67"/>
      <c r="B359" s="67"/>
      <c r="C359" s="67"/>
      <c r="D359" s="67"/>
      <c r="E359" s="67"/>
      <c r="F359" s="67"/>
      <c r="G359" s="67"/>
      <c r="H359" s="67"/>
      <c r="I359" s="67"/>
      <c r="J359" s="67"/>
    </row>
    <row r="360" spans="1:31" x14ac:dyDescent="0.25">
      <c r="A360" s="67"/>
      <c r="B360" s="67"/>
      <c r="C360" s="67"/>
      <c r="D360" s="67"/>
      <c r="E360" s="67"/>
      <c r="F360" s="67"/>
      <c r="G360" s="67"/>
      <c r="H360" s="67"/>
      <c r="I360" s="67"/>
      <c r="J360" s="67"/>
    </row>
    <row r="361" spans="1:31" x14ac:dyDescent="0.25">
      <c r="A361" s="67"/>
      <c r="B361" s="67"/>
      <c r="C361" s="67"/>
      <c r="D361" s="67"/>
      <c r="E361" s="67"/>
      <c r="F361" s="67"/>
      <c r="G361" s="67"/>
      <c r="H361" s="67"/>
      <c r="I361" s="67"/>
      <c r="J361" s="67"/>
    </row>
    <row r="362" spans="1:31" x14ac:dyDescent="0.25">
      <c r="A362" s="67"/>
      <c r="B362" s="67"/>
      <c r="C362" s="67"/>
      <c r="D362" s="67"/>
      <c r="E362" s="67"/>
      <c r="F362" s="67"/>
      <c r="G362" s="67"/>
      <c r="H362" s="67"/>
      <c r="I362" s="67"/>
      <c r="J362" s="67"/>
    </row>
    <row r="363" spans="1:31" x14ac:dyDescent="0.25">
      <c r="A363" s="67"/>
      <c r="B363" s="67"/>
      <c r="C363" s="67"/>
      <c r="D363" s="67"/>
      <c r="E363" s="67"/>
      <c r="F363" s="67"/>
      <c r="G363" s="67"/>
      <c r="H363" s="67"/>
      <c r="I363" s="67"/>
      <c r="J363" s="67"/>
    </row>
    <row r="364" spans="1:31" x14ac:dyDescent="0.25">
      <c r="A364" s="67"/>
      <c r="B364" s="67"/>
      <c r="C364" s="67"/>
      <c r="D364" s="67"/>
      <c r="E364" s="67"/>
      <c r="F364" s="67"/>
      <c r="G364" s="67"/>
      <c r="H364" s="67"/>
      <c r="I364" s="67"/>
      <c r="J364" s="67"/>
    </row>
    <row r="365" spans="1:31" x14ac:dyDescent="0.25">
      <c r="A365" s="67"/>
      <c r="B365" s="67"/>
      <c r="C365" s="67"/>
      <c r="D365" s="67"/>
      <c r="E365" s="67"/>
      <c r="F365" s="67"/>
      <c r="G365" s="67"/>
      <c r="H365" s="67"/>
      <c r="I365" s="67"/>
      <c r="J365" s="67"/>
    </row>
    <row r="366" spans="1:31" x14ac:dyDescent="0.25">
      <c r="A366" s="67"/>
      <c r="B366" s="67"/>
      <c r="C366" s="67"/>
      <c r="D366" s="67"/>
      <c r="E366" s="67"/>
      <c r="F366" s="67"/>
      <c r="G366" s="67"/>
      <c r="H366" s="67"/>
      <c r="I366" s="67"/>
      <c r="J366" s="67"/>
    </row>
    <row r="367" spans="1:31" x14ac:dyDescent="0.25">
      <c r="A367" s="67"/>
      <c r="B367" s="67"/>
      <c r="C367" s="67"/>
      <c r="D367" s="67"/>
      <c r="E367" s="67"/>
      <c r="F367" s="67"/>
      <c r="G367" s="67"/>
      <c r="H367" s="67"/>
      <c r="I367" s="67"/>
      <c r="J367" s="67"/>
    </row>
    <row r="368" spans="1:31" x14ac:dyDescent="0.25">
      <c r="A368" s="67"/>
      <c r="B368" s="67"/>
      <c r="C368" s="67"/>
      <c r="D368" s="67"/>
      <c r="E368" s="67"/>
      <c r="F368" s="67"/>
      <c r="G368" s="67"/>
      <c r="H368" s="67"/>
      <c r="I368" s="67"/>
      <c r="J368" s="67"/>
    </row>
    <row r="369" spans="1:10" x14ac:dyDescent="0.25">
      <c r="A369" s="67"/>
      <c r="B369" s="67"/>
      <c r="C369" s="67"/>
      <c r="D369" s="67"/>
      <c r="E369" s="67"/>
      <c r="F369" s="67"/>
      <c r="G369" s="67"/>
      <c r="H369" s="67"/>
      <c r="I369" s="67"/>
      <c r="J369" s="67"/>
    </row>
    <row r="370" spans="1:10" x14ac:dyDescent="0.25">
      <c r="A370" s="67"/>
      <c r="B370" s="67"/>
      <c r="C370" s="67"/>
      <c r="D370" s="67"/>
      <c r="E370" s="67"/>
      <c r="F370" s="67"/>
      <c r="G370" s="67"/>
      <c r="H370" s="67"/>
      <c r="I370" s="67"/>
      <c r="J370" s="67"/>
    </row>
    <row r="371" spans="1:10" ht="16.5" customHeight="1" x14ac:dyDescent="0.25">
      <c r="A371" s="67"/>
      <c r="B371" s="67"/>
      <c r="C371" s="67"/>
      <c r="D371" s="67"/>
      <c r="E371" s="67"/>
      <c r="F371" s="67"/>
      <c r="G371" s="67"/>
      <c r="H371" s="67"/>
      <c r="I371" s="67"/>
      <c r="J371" s="67"/>
    </row>
    <row r="372" spans="1:10" x14ac:dyDescent="0.25">
      <c r="A372" s="18"/>
    </row>
    <row r="373" spans="1:10" x14ac:dyDescent="0.25">
      <c r="A373" s="18"/>
    </row>
    <row r="374" spans="1:10" x14ac:dyDescent="0.25">
      <c r="A374" s="18"/>
    </row>
    <row r="375" spans="1:10" x14ac:dyDescent="0.25">
      <c r="A375" s="18"/>
    </row>
    <row r="376" spans="1:10" x14ac:dyDescent="0.25">
      <c r="A376" s="18"/>
    </row>
    <row r="377" spans="1:10" x14ac:dyDescent="0.25">
      <c r="A377" s="18"/>
    </row>
    <row r="378" spans="1:10" x14ac:dyDescent="0.25">
      <c r="A378" s="18"/>
    </row>
    <row r="379" spans="1:10" x14ac:dyDescent="0.25">
      <c r="A379" s="18"/>
    </row>
    <row r="380" spans="1:10" x14ac:dyDescent="0.25">
      <c r="A380" s="18"/>
    </row>
    <row r="381" spans="1:10" x14ac:dyDescent="0.25">
      <c r="A381" s="18"/>
    </row>
    <row r="382" spans="1:10" x14ac:dyDescent="0.25">
      <c r="A382" s="18"/>
    </row>
    <row r="383" spans="1:10" x14ac:dyDescent="0.25">
      <c r="A383" s="18"/>
    </row>
    <row r="384" spans="1:10" x14ac:dyDescent="0.25">
      <c r="A384" s="17"/>
    </row>
  </sheetData>
  <mergeCells count="1">
    <mergeCell ref="A355:J371"/>
  </mergeCells>
  <phoneticPr fontId="10" type="noConversion"/>
  <hyperlinks>
    <hyperlink ref="E241" r:id="rId1" xr:uid="{CCF92794-6925-4531-8BF5-63AFF0796961}"/>
    <hyperlink ref="E243" r:id="rId2" xr:uid="{2F7F8349-53DC-4081-9792-A8A067EE27BE}"/>
    <hyperlink ref="E247" r:id="rId3" xr:uid="{D12B03EC-1240-46E7-80FF-F14505CB2324}"/>
    <hyperlink ref="E248" r:id="rId4" xr:uid="{C2AD3EE0-9978-4A43-BBCA-B161529693D8}"/>
    <hyperlink ref="E249" r:id="rId5" display="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 xr:uid="{C0AF9D28-4F77-4245-86D3-796720E25D1D}"/>
    <hyperlink ref="E253" r:id="rId6" display="BOLETO DA ASSOCIAÇÃO BRASILEIRA DE EDITORES CIENTÍFICOS (ABEC BRASIL) PARA PAGAMENTO REFERENTE A DOIs DEPOSITADOS NOS MESES DE ABRIL, MAIO E JUNHO DE 2022, COM VENCIMENTO EM 25/08/2022, CONFORME CONSTA NO CONTRATO Nº 36/2021. " xr:uid="{61CE47A1-BBAD-49AF-A739-D57637960265}"/>
    <hyperlink ref="E211" r:id="rId7" xr:uid="{E634B75B-E215-4F0D-B053-D009453B88E5}"/>
    <hyperlink ref="E213" r:id="rId8" xr:uid="{C995FD07-6ED9-4FF5-A681-5C59D3C168AC}"/>
    <hyperlink ref="E216" r:id="rId9" xr:uid="{E831610D-2CEC-487B-83FB-B9A8BEA97A76}"/>
    <hyperlink ref="E217" r:id="rId10"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6C71A618-9106-43BF-9D29-3C5BA26554AC}"/>
    <hyperlink ref="E218" r:id="rId11" xr:uid="{C73635D4-3811-4997-A7B0-CB8F3DC7891D}"/>
    <hyperlink ref="E220" r:id="rId12" xr:uid="{7A9B84B9-F9B6-4F78-96B6-BD5C84E7E1D9}"/>
    <hyperlink ref="E222" r:id="rId13" display="DEA REFERENTE AO ALUGUEL DO IMÓVEL SEDE DAS PROMOTORIAS DE JUSTIÇA DA COMARCA DE VIÇOSA, CONFORME CONTRATO Nº 51/2019, REFERENTE AO PERÍODO DE 12/08/2021 A 31/12/2021, POR MOTIVO DE REAJUSTE POR TERMO DE APOSTILAMENTO MENCIONADO NA FOLHA 21 DO PGA 09.2022.00009066-4 ." xr:uid="{8893E951-AF11-40F8-9EBB-96F0AADFE5CB}"/>
    <hyperlink ref="E206" r:id="rId14"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B9270E94-60A5-4B8D-8984-D47D107A6B62}"/>
    <hyperlink ref="E207" r:id="rId15" display="REEMBOLSO DO IPTU/2021 REFERENTE AO ALUGUEL DO IMÓVEL SEDE DAS PROMOTORIAS DE JUSTIÇA DA COMARCA DE                      VIÇOSA DO CEARÁ, CONFORME CONTRATO Nº 51/2019.           " xr:uid="{E82EE564-8A2B-4454-8D75-00B5AEEC4451}"/>
    <hyperlink ref="E208" r:id="rId16" display="INSTÂNCIA EM NUVEM PARA HOSPEDAGEM DO SOFTWARE OJS PRONTO PARA RECEBER PUBLICAÇÕES DA REVISTA                       ACADÊMICA DO MPCE. CONFORME CONTRATO 006/2021. REF MAI, JUN E JUL/2022. POR ESTIMATIVA.           " xr:uid="{39E0F1B2-17B1-4A8E-9037-4E6EDE6FA1A8}"/>
    <hyperlink ref="E178" r:id="rId17" xr:uid="{A0AB0861-DFCC-4D5D-BE53-766EF1B1A074}"/>
    <hyperlink ref="E179" r:id="rId18" display="LOCAÇÃO DO IMÓVEL COMPLEMENTAR DA PROMOTORIA DE CANINDÉ, CONFORME CONTRATO Nº 31/2017, REF. ABRIL                        A JUNHO/2022.           " xr:uid="{AB28397C-EEF9-4B99-856B-3929E6F1E2FA}"/>
    <hyperlink ref="E180" r:id="rId19" display="ALUGUEL DO IMÓVEL SEDE DAS PROMOTORIAS DE JUSTIÇA DE SOBRAL, CONFORME CONTRATO Nº 02/2017, REF. ABRIL,                       MAIO E JUNHO/2022 - POR ESTIMATIVA.           " xr:uid="{802B6FB2-D750-474C-A172-BCC2FE0482CC}"/>
    <hyperlink ref="E181" r:id="rId20" display="ALUGUEL DO IMÓVEL SEDE DAS PROMOTORIAS DE BARBALHA, CONFORME CONTRATO Nº 04/2013/CPL/PGJ, REF. ABRIL,                        MAIO E JUNHO/2022 - POR ESTIMATIVA           " xr:uid="{40CDCAC5-9AED-431F-964E-76EE14FD0485}"/>
    <hyperlink ref="E182" r:id="rId21" display="LOCAÇÃO DE IMÓVEL EM MOMBAÇA/CE CONFORME CONTRATO 84/2019 REFERENTE AOS MESES DE ABRIL A                         JUNHO/2022           " xr:uid="{CA8DF60A-53C8-4373-B74A-676428305A97}"/>
    <hyperlink ref="E183" r:id="rId22"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00FA5CB7-BC71-4BE5-9B2F-87A49072BE29}"/>
    <hyperlink ref="E185" r:id="rId23"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151544D8-0856-4027-97EA-C2127D5C884A}"/>
    <hyperlink ref="E186" r:id="rId24"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9EC5911C-68E2-454B-B34C-BD7E5FC42DE2}"/>
    <hyperlink ref="E187" r:id="rId25"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8D155692-EADE-4BA0-916B-6292308FD793}"/>
    <hyperlink ref="E188" r:id="rId26"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49855561-ACE5-498A-B7A4-9656F037FC9D}"/>
    <hyperlink ref="E189" r:id="rId2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409A3E72-70B4-492B-928B-F1A3574773E1}"/>
    <hyperlink ref="E19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7A5EAF62-C8EE-457B-AB78-649C43F40DF8}"/>
    <hyperlink ref="E193" r:id="rId29" display="BOLETO DA ASSOCIAÇÃO BRASILEIRA DE EDITORES CIENTÍFICOS (ABEC BRASIL) PARA PAGAMENTO DA ANUIDADE DE                      2022, CONFORME CONSTA NO CONTRATO Nº036/2021.           " xr:uid="{863F1034-343D-4F3A-B7EA-8F42DE475AB5}"/>
    <hyperlink ref="E198" r:id="rId30" display="LOCAÇÃO DE IMÓVEL EM MOMBAÇA/CE CONFORME CONTRATO 84/2019 REFERENTE AOS MESES DE JANEIRO A                         MARÇO/2022           " xr:uid="{FF30F110-0416-40B7-9768-3C91424FCE9C}"/>
    <hyperlink ref="E200" r:id="rId31" display="PARCELAS DE JAN, FEV E MAR/2022, DOS 26 ALUNOS MATRICULADOS NA &quot;ESPECIALIZAÇÃO EM COMBATE A                      CORRUPÇÃO&quot;, CONFORME CONTRATO Nº 26/2020 - POR ESTIMATIVA.            " xr:uid="{8B41F456-1F16-4BB8-B960-B1B9F88F2720}"/>
    <hyperlink ref="E96" r:id="rId32" display="LOCAÇÃO DO IMÓVEL SITUADO NA RUA LOURENÇO FEITOSA, N°90, JOSÉ BONIFÁCIO, FORTALEZA/CE, CUJA                         FINALIDADE É ABRIGAR A SEDE DAS PROMOTORIAS DE JUSTIÇA CÍVEIS DESTA COMARCA, CONFORME CONTRATO                         006/2017, REFERENTE AOS MESES DE JANEIRO A MARÇO/2022" xr:uid="{6F5B739E-5A09-4ADB-9818-AA5D3F21E81E}"/>
    <hyperlink ref="E97" r:id="rId33" display="SUPLEMENTAÇÃO DE EMPENHO EM R$ 566,04 REF A LOCAÇÃO DE IMÓVEL EM MOMBAÇA-CE RELATIVOS AO MESES DE                      JANEIRO A MARÇO/2022. CONFORME CONTRATO 84/2019.           " xr:uid="{2DD64ACA-9ED2-49EB-A080-C97A1BAF9BA9}"/>
    <hyperlink ref="E98" r:id="rId34" display="VALORES CORRESPONDENTES A REAJUSTE DE ALUGUEL RETROATIVO A PARTIR DE 22/12/2021 A 31/12/2021,                      REFERENTE AO IMÓVEL ONDE FUNCIONA A SEDE DAS PROMOTORIAS DE JUSTIÇA DE MOMBAÇA, CONFORME CONTRATO                      084/2019." xr:uid="{91C05141-EEF1-43E5-8F8F-79529E43333C}"/>
    <hyperlink ref="E99" r:id="rId35"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F0B73C99-4D70-4548-8E00-E9FBAF467634}"/>
    <hyperlink ref="E100" r:id="rId36"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25810874-5581-46C9-82F0-1BD285DBE708}"/>
    <hyperlink ref="E101" r:id="rId3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E50D7C68-59FE-484B-A3EA-3CACFCA32034}"/>
    <hyperlink ref="E102" r:id="rId38"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1B071D9E-13DC-4380-B6B6-E6686318D130}"/>
    <hyperlink ref="E103" r:id="rId3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3DB3E88C-5071-465E-93A8-F2206A61E0E4}"/>
    <hyperlink ref="E104" r:id="rId40"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1A948A65-29E7-458D-A7B1-32BF33211780}"/>
    <hyperlink ref="E105" r:id="rId41" display="PRESTAÇÃO DE SERVIÇO DE HOSPEDAGEM EM NÚVEM E CADASTRAMENTO DOS VOLUMES DA REVISTA ACADÊMICA DA                      ESCOLA SUPERIOR DO MINISTÉRIO PÚBLICO, DE 2017 A 2020, CONF. CONTRATO Nº 06/2021, REF A ABR/2021.           " xr:uid="{571ED981-A1CC-4AF1-A9CE-C4E2FAD5EA49}"/>
    <hyperlink ref="E106" r:id="rId42" display="ALUGUEL DE DUAS SALAS COMERCIAIS ONDE FUNCIONAM AS PROMOTORIAS DE JUSTIÇA DE JUAZEIRO DO NORTE,                      CONFORME CONTRATO Nº 12/2017/CPL/PGJ, REF. ABRIL, MAIO E JUNHO/2022 - POR ESTIMATIVA.           " xr:uid="{2D874BD0-EF0F-4DA6-B761-20883D9AC4F9}"/>
    <hyperlink ref="E107" r:id="rId43" display="ALUGUEL DO IMÓVEL SEDE DAS PROMOTORIAS DE JUSTIÇA DE SOBRAL, CONFORME CONTRATO Nº 02/2017, REF. ABRIL,                       MAIO E JUNHO/2022 - POR ESTIMATIVA.           " xr:uid="{BD523D1B-6359-4478-B627-93F255769712}"/>
    <hyperlink ref="E108" r:id="rId44" display="LOCAÇÃO DO IMÓVEL COMPLEMENTAR DA PROMOTORIA DE CANINDÉ, CONFORME CONTRATO Nº 31/2017, REF. ABRIL                         A JUNHO/2022.           " xr:uid="{CAB5A10C-39F5-40D4-B75F-394814938C3F}"/>
    <hyperlink ref="E109" r:id="rId45" display="ALUGUEL DO IMÓVEL SEDE DAS PROMOTORIAS DE BARBALHA, CONFORME CONTRATO Nº 04/2013/CPL/PGJ, REF. ABRIL,                        MAIO E JUNHO/2022 - POR ESTIMATIVA            " xr:uid="{ACD9FD81-EE95-4CAA-992F-F70E7EF945D3}"/>
    <hyperlink ref="E110" r:id="rId46" display="LOCAÇÃO DE IMÓVEL EM MOMBAÇA/CE CONFORME CONTRATO 84/2019 REFERENTE AOS MESES DE ABRIL A                          JUNHO/2022           " xr:uid="{3584CBC0-7B0B-4E60-B1BF-70078F7F1FFB}"/>
    <hyperlink ref="E111" r:id="rId47" display="PARCELAS DE ABR, MAI E JUN/2022 DOS 26 ALUNOS MATRICULADOS NA &quot;ESPECIALIZAÇÃO EM COMBATE A CORRUPÇÃO&quot;,                     CONFORME CONTRATO Nº 26/2020 - POR ESTIMATIVA.            " xr:uid="{66CA3058-B204-433A-A213-89DE1AFB3727}"/>
    <hyperlink ref="E112" r:id="rId48" display="ALUGUEL DO IMÓVEL SEDE DAS PROMOTORIAS DE JUSTIÇA DE SÃO BENEDITO, CONFORME CONTRATO Nº 34/2021,                       REFERENTE ABRIL, MAIO E JUNHO/2022.           " xr:uid="{0BADB6FC-1BC1-4CAA-A5A7-059BCE7BBD6C}"/>
    <hyperlink ref="E113" r:id="rId49" display="LOCAÇÃO DE IMÓVEL PARA ABRIGAR A SEDE DAS PROMOTORIAS DE JUSTIÇA EM ALTO SANTO/CE CONFORME CONTRATO                       025/2021 REFERENTE ABRIL A JUNHO/2022           " xr:uid="{8F207B69-7836-4B19-8C08-E992C375F41D}"/>
    <hyperlink ref="E114" r:id="rId50" display="ALUGUEL DO IMÓVEL SEDE DAS PROMOTORIAS DE RUSSAS (PISO SUPERIOR), CONFORME CONTRATO Nº 35/2021,                       REFERENTE ABRIL, MAIO E JUNHO/2022.           " xr:uid="{4B238A93-3D54-497A-80EA-5C6F93E64BBE}"/>
    <hyperlink ref="E115" r:id="rId51" display="LOCAÇÃO DE IMÓVEL PARA ABRIGAR A SEDE DAS PROMOTORIAS DE JUSTIÇA EM BREJO SANTO/CE CONFORME                       CONTRATO 026/2021 REFERENTE ABRIL A JUNHO/2022           " xr:uid="{4A3E10F5-C695-4DD9-AD64-93C1D2F86A2E}"/>
    <hyperlink ref="E116" r:id="rId52" display="ALUGUEL DO IMÓVEL SEDE DAS PROMOTORIAS DE JUSTIÇA DE MARANGUAPE, CONFORME CONTRATO Nº 26/2017, REF.                       ABRIL, MAIO E JUNHO/2022 - POR ESTIMATIVA           " xr:uid="{7590D71A-69A2-45BF-9621-E9307795BFAC}"/>
    <hyperlink ref="E117" r:id="rId53" display="ALUGUEL DO IMÓVEL SEDE DAS PROMOTORIAS DE JUSTIÇA DE GRANJA, CONFORME CONTRATO Nº 74/2019, REFERENTE                       ABR, MAI E JUN/2022 - POR ESTIMATIVA           " xr:uid="{046BDBF1-969B-40F2-8B1B-30A37E563883}"/>
    <hyperlink ref="E118" r:id="rId54" display="ALUGUEL DO IMÓVEL SEDE DAS PROMOTORIAS DE JUSTIÇA DA COMARCA DE VIÇOSA, CONFORME CONTRATO Nº                      51/2019, REFERENTE AOS MESES DE ABR, MAI E JUN/2022.            " xr:uid="{31B24D38-DC6F-478F-BAE9-B8E71FC80FB1}"/>
    <hyperlink ref="E119" r:id="rId55" display="ALUGUEL DO IMÓVEL SEDE DAS PROMOTORIAS DE JUSTIÇA DE PARAIBAPA, CONFORME CONTRATO Nº 85/2019,                       REFERENTE OS MESES DE ABR, MAI E JUN/2022.           " xr:uid="{78BB84BE-4B75-4A5B-84E4-25BA294D2F96}"/>
    <hyperlink ref="E120" r:id="rId56" display="ALUGUEL DO IMÓVEL SEDE DAS PROMOTORIAS DE JUSTIÇA DE ACARAÚ, CONFORME CONTRATO Nº 61/2019, REF. ABR,                       MAI E JUN/2022 - POR ESTIMATIVA.           " xr:uid="{AA06BDF0-5B65-4857-9AE8-395A17B8EB16}"/>
    <hyperlink ref="E125" r:id="rId57" display="FORNECIMENTO DE PRODUTOS E DE DIVERSOS SERVIÇOS DOS CORREIOS POR MEIO DOS CANAIS DE ATENDIMENTO                       DISPONIBILIZADOS, CONFORME CONTRATO 023/2020, REFERENTE AOS MESES DE ABRIL, MAIO E JUNHO/2022.           " xr:uid="{44F82B04-A8FC-48D1-9581-4CB27A2FF484}"/>
    <hyperlink ref="E129" r:id="rId58"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9DC229BA-FE8C-4238-BBC5-B2291BD74E84}"/>
    <hyperlink ref="E130" r:id="rId59"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B3DAD881-C020-4C8C-B507-AE314B7D479E}"/>
    <hyperlink ref="E131" r:id="rId60" display="SUPLEMENTAÇÃO DE EMPENHO EM R$ 566,04 REF A LOCAÇÃO DE IMÓVEL EM MOMBAÇA-CE RELATIVOS AO MESES DE                      JANEIRO A MARÇO/2022. CONFORME CONTRATO 84/2019.           " xr:uid="{CE823A08-BBE6-40C2-8A7D-1C1727371FCE}"/>
    <hyperlink ref="E150" r:id="rId61" display="SERVIÇO DE MANUTENÇÃO PREVENTIVA E CORRETIVA DO ELEVADOR DO PRÉDIO DAS PROMOTORIAS CRIMINAIS,                       CONFORME CONTRATO Nº 35/2018, REF. ABR, MAI E JUN/2022 -POR ESTIMATIVA.           " xr:uid="{6E13002C-E4E5-4BEE-968F-4B6A56420F2D}"/>
    <hyperlink ref="E152" r:id="rId62" display="SERVIÇO DE MANUTENÇÃO DO ELEVADOR DO PRÉDIO DAS PROMOTORIAS DE INVESTIGAÇÕES, CONFORME CONTRATO                       053/2019. REF. ABR, MAI E JUN/2022.           " xr:uid="{04EDB56D-1F97-47DF-8358-32B55E6A5723}"/>
    <hyperlink ref="E24" r:id="rId63" display="LOCAÇÃO DO IMÓVEL DA PROMOTORIA DE JUSTIÇA DA COMARCA DE VIÇOSA/CE CONFORME CONTRATO 051/2019                      REFERENTE AOS MESES DE JANEIRO A MARÇO/2022            " xr:uid="{162A0436-9EAD-4E1C-96BD-5EA404A85C1A}"/>
    <hyperlink ref="E25" r:id="rId64" display="LOCAÇÃO DO IMÓVEL DA PROMOTORIA DE JUSTIÇA DE MORADA NOVA/CE CONFORME CONTRATO 043/2013 REFERENTE                      AOS MESES DE JANEIRO A MARÇO/2022           " xr:uid="{F13A8FE1-6E0A-4B3B-A14D-53F93F436E60}"/>
    <hyperlink ref="E26" r:id="rId65" display="LOCAÇÃO DO IMÓVEL DA PROMOTORIA DE JUSTIÇA DE CRATEÚS/CE CONFORME CONTRATO 040/2018 REFERENTE AOS                      MESES DE JANEIRO A MARÇO/2022           " xr:uid="{76D597F5-BAD5-4358-A0EE-E0048146BF22}"/>
    <hyperlink ref="E27" r:id="rId66" display="LOCAÇÃO DO IMÓVEL SEDE DAS PROMOTORIAS DE JUSTIÇA E DECON DE ICÓ/CE CONFORME CONTRATO 037/2011                      REFERENTE AOS MESES DE JANEIRO A MARÇO/2022            " xr:uid="{D9CA512F-F3C2-43D8-847B-A7AC6DE36F58}"/>
    <hyperlink ref="E28" r:id="rId67" display="LOCAÇÃO DO IMÓVEL SEDE DAS PROMOTORIAS DE JUSTIÇA QUIXERAMOBIM/CE CONFORME CONTRATO 029/2012                      REFERENTE AOS MESES DE JANEIRO A MARÇO/2022            " xr:uid="{4C502ECB-D83B-418C-A283-9136373840CA}"/>
    <hyperlink ref="E29" r:id="rId68" display="LOCAÇÃO DO IMÓVEL SEDE DAS PROMOTORIAS DE JUSTIÇA DE TIANGUÁ/CE CONFORME APOSTILAMENTO N° 2 E                      CONTRATO 022/2013 REFERENTE AOS MESES DE JANEIRO A MARÇO/2022            " xr:uid="{76456B98-702F-4C7D-B7F6-F14C33766ED0}"/>
    <hyperlink ref="E30" r:id="rId69" display="LOCAÇÃO DO IMÓVEL SEDE DAS PROMOTORIAS DE JUSTIÇA DE GUAIÚBA/CE CONFORME CONTRATO 022/2010                      REFERENTE AOS MESES DE JANEIRO A MARÇO/2022            " xr:uid="{AAC23F30-8E4F-4AE8-AA85-8143F159AE2E}"/>
    <hyperlink ref="E31" r:id="rId70" display="LOCAÇÃO DO IMÓVEL SEDE DAS PROMOTORIAS DE JUSTIÇA DE CANINDÉ/CE CONFORME APOSTILAMENTO N° 009/2017 E                      CONTRATO 009/2016 REFERENTE AOS MESES DE JANEIRO A MARÇO/2022            " xr:uid="{3F866BCE-5209-49ED-AFA1-73DBE612A473}"/>
    <hyperlink ref="E32" r:id="rId71" display="LOCAÇÃO DO IMÓVEL SEDE DAS PROMOTORIAS DE JUSTIÇA DE JARDIM/CE CONFORME CONTRATO 008/2017 REFERENTE                      AOS MESES DE JANEIRO A MARÇO/2022           " xr:uid="{A920E1F2-F977-431D-971F-E93E933DA4D6}"/>
    <hyperlink ref="E34" r:id="rId72" display="PARCELAS DE JAN, FEV E MAR/2022, DOS 26 ALUNOS MATRICULADOS NA &quot;ESPECIALIZAÇÃO EM COMBATE A                     CORRUPÇÃO&quot;, CONFORME CONTRATO Nº 26/2020 - POR ESTIMATIVA.           " xr:uid="{50CF122A-8C6E-420B-9A9D-41ADD56CD460}"/>
    <hyperlink ref="E35" r:id="rId73" display="TAXAS CONDOMINIAIS REFERENTES A SALA 403 DO EDIFÍCIO OFFICE &amp; MEDICAL CENTER, SITUADO NA AVENIDA                      EUSÉBIO DE QUEIROZ, N° 4808, CENTRO, EUASÉBIO CONFORME CONTRATO 045/2021 REFERENTE JANEIRO A                      MARÇO/2022" xr:uid="{3F2F24F7-4704-4DE7-9C1E-D973BA46A2C9}"/>
    <hyperlink ref="E36" r:id="rId74" display="LOCAÇÃO DA SALA 403 DO EDIFÍCIO OFFICE &amp; MEDICAL CENTER, SITUADO NA AVENIDA EUSÉBIO DE QUEIROZ, N° 4808,                      CENTRO, EUSÉBIO PARA ABRIGAR A SEDE DAS PROMOTORIAS DE JUSTIÇA CONFORME CONTRATO 045/2021 REFERENTE                      JANEIRO A MARÇO/2022" xr:uid="{8130DF14-D4C1-4D4F-B6D1-A6C432280B78}"/>
    <hyperlink ref="E37" r:id="rId75" display="LOCAÇÃO DE IMÓVEL PARA ABRIGAR A SEDE DAS PROMOTORIAS DE JUSTIÇA EM ALTO SANTO/CE CONFORME CONTRATO                      025/2021 REFERENTE JANEIRO A MARÇO/2022            " xr:uid="{C694199C-72BF-4C1F-B3C3-B20AF5773FB8}"/>
    <hyperlink ref="E38" r:id="rId76" display="LOCAÇÃO DE IMÓVEL PARA ABRIGAR A SEDE DAS PROMOTORIAS DE JUSTIÇA EM BREJO SANTO/CE CONFORME                      CONTRATO 026/2021 REFERENTE JANEIRO A MARÇO/2022            " xr:uid="{EC4E9ED8-7253-4E52-9F21-03E195C45477}"/>
    <hyperlink ref="E39" r:id="rId77" display="LOCAÇÃO DE IMÓVEL PARA ABRIGAR A SEDE DAS PROMOTORIAS DE JUSTIÇA EM CAUCAIA/CE CONFORME CONTRATO                       048/2019 REFERENTE JANEIRO A MARÇO/2022           " xr:uid="{B8A0C291-EC93-4611-902D-CC5572164745}"/>
    <hyperlink ref="E40" r:id="rId78" display="TAXAS CONDOMINIAIS REFERENTES A SALA 403 DO EDIFÍCIO OFFICE &amp; MEDICAL CENTER, SITUADO NA AVENIDA EUSÉBIO                   DE QUEIROZ, N° 4808, CENTRO, EUASÉBIO CONFORME CONTRATO 045/2021 REFERENTE JANEIRO A MARÇO/2022           " xr:uid="{DFCBA9BE-24A6-4306-A1C8-246A53171B4A}"/>
    <hyperlink ref="E41" r:id="rId79" display="LOCAÇÃO DA SALA 403 DO EDIFÍCIO OFFICE &amp; MEDICAL CENTER, SITUADO NA AVENIDA EUSÉBIO DE QUEIROZ, N° 4808,                   CENTRO, EUSÉBIO PARA ABRIGAR A SEDE DAS PROMOTORIAS DE JUSTIÇA CONFORME CONTRATO 045/2021 REFERENTE                   JANEIRO A MARÇO/2022" xr:uid="{BCBD3C58-15F9-4A7D-9B0D-DC1BB2253CC8}"/>
    <hyperlink ref="E42" r:id="rId80" display="TAXAS CONDOMINIAIS REFERENTES A SALA 403 DO EDIFÍCIO OFFICE &amp; MEDICAL CENTER, SITUADO NA AVENIDA                      EUSÉBIO DE QUEIROZ, N°4808, CENTRO, EUSÉBIO CONFORME CONTRATO 045/2021 REFERENTE JANEIRO A                      MARÇO/2022" xr:uid="{5B6BF124-7433-4DB3-830F-688643592047}"/>
    <hyperlink ref="E43" r:id="rId81" display="ALUGUEL DO IMÓVEL SEDE DAS PROMOTORIAS DE RUSSAS, CONFORME CONTRATO Nº 08/2015/CPL/PGJ, REF. JAN, FEV                       E MAR/2022 - POR ESTIMATIVA.           " xr:uid="{83D1B177-8DE4-4BB9-95A8-4739CE640E42}"/>
    <hyperlink ref="E44" r:id="rId82" display="LOCAÇÃO DA SALA 403 DO EDIFÍCIO OFFICE &amp; MEDICAL CENTER, SITUADO NA AVENIDA EUSÉBIO DE QUEIROZ, N° 4808,                       CENTRO, EUSÉBIO PARA ABRIGAR A SEDE DAS PROMOTORIAS DE JUSTIÇA CONFORME CONTRATO 045/2021 REFERENTE                       JANEIRO A MARÇO/2022" xr:uid="{4DF4949E-7E89-4056-AD26-CBF32BBC64D7}"/>
    <hyperlink ref="E45" r:id="rId83" display="ALUGUEL DO IMÓVEL SEDE DAS PROMOTORIAS DE BARBALHA, CONFORME CONTRATO Nº 04/2013/CPL/PGJ, REF. JAN,                        FEV E MAR/2022 - POR ESTIMATIVA            " xr:uid="{ACE0AA41-324E-4631-9496-17F83F5C8E12}"/>
    <hyperlink ref="E46" r:id="rId84" display="ALUGUEL DO IMÓVEL SEDE DAS PROMOTORIAS DE JUSTIÇA DE SOBRAL, CONFORME CONTRATO Nº 02/2017, REF. JAN,                       FEV E MAR/2022 - POR ESTIMATIVA.           " xr:uid="{1531DB04-3E42-4E41-92D2-24D95D0C54AD}"/>
    <hyperlink ref="E47" r:id="rId85" display="ALUGUEL DO IMÓVEL SEDE DAS PROMOTORIAS DE BATURITÉ, CONFORME CONTRATO Nº 04/2020, REF. JAN, FEV E                       MAR/2022 - POR ESTIMATIVA           " xr:uid="{80A418E3-DC47-4388-9E30-51B28B848C53}"/>
    <hyperlink ref="E48" r:id="rId86" display="ALUGUEL DO IMÓVEL SEDE DO NÚCLEO DE MEDIAÇÃO COMUNITÁRIA DE MARACANAÚ, CONFORME CONTRATO Nº                       20/2017, REF. JAN, FEV E MAR/2022 - POR ESTIMATIVA.           " xr:uid="{8560C7BB-1D29-4D2D-983E-F2538BA5B6A4}"/>
    <hyperlink ref="E49" r:id="rId87" display="ALUGUEL DE DUAS SALAS COMERCIAIS ONDE FUNCIONAM AS PROMOTORIAS DE JUSTIÇA DE JUAZEIRO DO NORTE,                      CONFORME CONTRATO Nº 12/2017/CPL/PGJ, REF. JAN, FEV E MAR/2022 - POR ESTIMATIVA.            " xr:uid="{A4A3A082-30A3-433F-8545-2C0096E10AE4}"/>
    <hyperlink ref="E50" r:id="rId88" display="CONDOMÍNIO DE DUAS SALAS COMERCIAIS ONDE FUNCIONAM AS PROMOTORIAS DE JUSTIÇA DE JUAZEIRO DO NORTE,                      CONFORME CONTRATO Nº 12/2017/CPL/PGJ, REF. JAN, FEV E MAR/2022 - POR ESTIMATIVA.           " xr:uid="{2775B4E2-C112-4FC8-A6BB-52E8C89AB676}"/>
    <hyperlink ref="E52" r:id="rId89"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778FEE13-CA9E-45B5-B9FD-2C7D2F97CBF3}"/>
    <hyperlink ref="E53" r:id="rId90"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F82EE8CF-B05A-49D5-A1E3-366088AC2F76}"/>
    <hyperlink ref="E54" r:id="rId91"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8E1F3CAB-AF9E-461B-9BF6-F5C1EB380042}"/>
    <hyperlink ref="E55" r:id="rId92"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0AA6E7E3-7752-4C6B-87D6-CC743D435405}"/>
    <hyperlink ref="E56" r:id="rId93"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4015D152-5377-43C9-BA90-06484E2BCA51}"/>
    <hyperlink ref="E57" r:id="rId94"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08F9D4EB-A32F-4686-AC89-9A3F0258CAAF}"/>
    <hyperlink ref="E58" r:id="rId95"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E3100E98-C7C7-41AE-B7CC-D5222280C417}"/>
    <hyperlink ref="E59" r:id="rId96"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ABE17ADD-036B-4497-83E6-1193F1B7FF42}"/>
    <hyperlink ref="E60" r:id="rId97" display="LOCAÇÃO DO IMÓVEL LOCALIZADO NA RUA NELSON STUDART, N°199, LUCIANO CAVALCANTE, FORTALEZA/CE, CUJA                      FINALIDADE É ABRIGAR A SEDE DAS PROMOTORIAS DE JUSTIÇA DA FAZENDA PÚBLICA, NUDETOR E GDESC, CONFORME                      CONTRATO N°028/2015 REFERENTE JANEIRO A MARÇO/2022" xr:uid="{31C3F6B6-DED8-4BFB-B7BA-82B0C223646A}"/>
    <hyperlink ref="E61" r:id="rId98" display="LOCAÇÃO DO IMÓVEL LOCALIZADO NA RUA NELSON STUDART, N°199, LUCIANO CAVALCANTE, FORTALEZA/CE, CUJA                  FINALIDADE É ABRIGAR A SEDE DAS PROMOTORIAS DE JUSTIÇA DA FAZENDA PÚBLICA, NUDETOR E GDESC, CONFORME                  CONTRATO N°028/2015 REFERENTE JANEIRO A MARÇO/2022" xr:uid="{5A65F724-8D08-46F3-BA63-5575DEBB66E8}"/>
    <hyperlink ref="E62" r:id="rId99" display="LOCAÇÃO DO IMÓVEL LOCALIZADO NA RUA MAJOR FACUNDO, N°2240, FÁTIMA, FORTALEZA/CE, CUJA FINALIDADE É                        ABRIGAR O ARQUIVO DE DOCUMENTOS DO MP/CE, CONFORME CONTRATO N°001/2003 REFERENTE JANEIRO A                        MARÇO/2022" xr:uid="{03D078EB-3666-43A7-AE6E-FD3060E79DE2}"/>
    <hyperlink ref="E63" r:id="rId100" display="ALUGUEL DO IMÓVEL SEDE DAS PROMOTORIAS DE JUSTIÇA DE MARANGUAPE, CONFORME CONTRATO Nº 26/2017, REF.                       JAN, FEV E MAR/2022 - POR ESTIMATIVA           " xr:uid="{6A7ABB5A-38B0-4E3B-9CC9-621B99B04787}"/>
    <hyperlink ref="E64" r:id="rId101" display="ALUGUEL DO IMÓVEL SEDE DAS PROMOTORIAS DE JUSTIÇA DE GRANJA, CONFORME CONTRATO Nº 74/2019,                       REFERENTE: JAN, FEV E MAR/2022 - POR ESTIMATIVA           " xr:uid="{43666E54-3B7F-408C-A569-2EDD31416025}"/>
    <hyperlink ref="E65" r:id="rId102" display="TAXAS CONDOMINIAIS DO IMÓVEL SEDE DA 8ª PROMOTORIA DE JUSTIÇA DE JUAZEIRO DO NORTE, CONFORME                       CONTRATO Nº 63/2019, REF. JAN, FEV E MAR/2022 - POR ESTIMATIVA.           " xr:uid="{B75186A2-21F2-4AB8-AC8C-F0B0F45D0356}"/>
    <hyperlink ref="E66" r:id="rId103" display="ALUGUEL DO IMÓVEL SEDE DAS PROMOTORIAS DE JUSTIÇA DE ACARAÚ, CONFORME CONTRATO Nº 61/2019, REF. JAN,                       FEV E MAR/2022 - POR ESTIMATIVA.           " xr:uid="{8D782644-E9B4-4286-A8FB-94CAA83EB1C6}"/>
    <hyperlink ref="E67" r:id="rId104" display="ALUGUEL DO IMÓVEL SEDE DAS PROMOTORIAS DE CASCAVEL, CONFORME CONTRATO Nº 39/2013/CPL/PGJ, REFERENTE                       JAN, FEV E MAR/2022 - POR ESTIMATIVA           " xr:uid="{A187DFF7-892A-4FC4-817C-6816EABFC74F}"/>
    <hyperlink ref="E68" r:id="rId105" display="TAXAS CONDOMINIAIS DO IMÓVEL SEDE DAS PROMOTORIAS DE JUSTIÇA DO EUSÉBIO, CONFORME CONTRATO Nº                       27/2021, REFERENTE JAN, FEV E MAR/2022 - POR ESTIMATIVA.           " xr:uid="{37A8EDF5-69FB-4B4C-A84B-26ECB6438284}"/>
    <hyperlink ref="E69" r:id="rId106"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47540898-2D47-4085-8402-80DE621C8C96}"/>
    <hyperlink ref="E70" r:id="rId107" display="LOCAÇÃO DE IMÓVEL PARA ABRIGAR A SEDE DAS PROMOTORIAS DE JUSTIÇA EM CAUCAIA/CE CONFORME CONTRATO                       048/2019 REFERENTE JANEIRO A MARÇO/2022           " xr:uid="{7AB5A6D9-4B3B-4280-B241-F099DDB95E8E}"/>
    <hyperlink ref="E71" r:id="rId108" display="LOCAÇÃO DE IMÓVEL EM MOMBAÇA/CE CONFORME CONTRATO 84/2019 REFERENTE AOS MESES DE JANEIRO A                         MARÇO/2022           " xr:uid="{9E9EF7F5-7FAD-4A44-BBF1-F1E16EC88FE2}"/>
    <hyperlink ref="E72" r:id="rId109" display="ALUGUEL DO IMÓVEL SEDE DAS PROMOTORIAS DE RUSSAS, CONFORME CONTRATO Nº 35/2021, REFERENTE JAN, FEV                         E MAR/2022.           " xr:uid="{CCBC39C9-CE78-4DC5-8039-54B141AD447E}"/>
    <hyperlink ref="E74" r:id="rId110" display="SERVIÇOS DOS CORREIOS POR MEIO DOS CANAIS DE ATENDIMENTO DISPONIBILIZADOS, CONFORME CONTRATO                        023/2020, REFERENTE AOS MESES JAN, FEV E MAR/2022.           " xr:uid="{44E004F2-84F8-47DD-9AEB-984B560B0E8C}"/>
    <hyperlink ref="E79" r:id="rId111" display="ALUGUEL DO IMÓVEL SEDE DA 8ª PROMOTORIA DE JUSTIÇA DE JUAZEIRO DO NORTE, CONFORME CONTRATO Nº                       63/2019, REFERENTE JAN, FEV E MAR/2022.           " xr:uid="{D5AAB9DC-5FBC-4DCE-93D1-D1E7FA9892B7}"/>
    <hyperlink ref="E80" r:id="rId112" display="LOCAÇÃO DO IMÓVEL EM PARAIBAPA-CE CONFORME CONTRATO 085/2019 REFERENTE OS MESES DE JANEIRO A                          MARÇO/2022           " xr:uid="{E82D6B84-477C-48DD-9375-8FC3B7397ED0}"/>
    <hyperlink ref="E87" r:id="rId113" display="ALUGUEL DO IMÓVEL SEDE DAS PROMOTORIAS DE JUSTIÇA DO EUSÉBIO, CONFORME CONTRATO Nº 27/2021,                        REFERENTE AOS MESES DE JAN, FEV E MAR/2022.           " xr:uid="{4C8349BC-8D6B-452D-A023-7764B544AD4F}"/>
    <hyperlink ref="E88" r:id="rId114" display="ALUGUEL DO IMÓVEL SEDE DAS PROMOTORIAS DE JUSTIÇA DE SÃO BENEDITO, CONFORME CONTRATO Nº 34/2021,                       REFERENTE JAN, FEV E MAR/2022.           " xr:uid="{CC0F80D0-58E0-4A6E-9171-ED7706CF9696}"/>
    <hyperlink ref="E89" r:id="rId115" display="ALUGUEL DO IMÓVEL SEDE DAS PROMOTORIAS DE JAGUARIBE, CONFORME CONTRATO Nº 24/2019, REF. JAN, FEV E                           MAR/2022.           " xr:uid="{69D133A4-8BCB-4B96-9F59-1D069DBFCBEE}"/>
    <hyperlink ref="E90" r:id="rId116" display="LOCAÇÃO DO IMÓVEL SITUADO NA RUA LOURENÇO FEITOSA, N°90, JOSÉ BONIFÁCIO, FORTALEZA/CE, CUJA FINALIDADE                        É ABRIGAR A SEDE DAS PROMOTORIAS DE JUSTIÇA CÍVEIS DESTA COMARCA, CONFORME CONTRATO 006/2017,                        REFERENTE AOS MESES DE JANEIRO A MARÇO/2022" xr:uid="{875D965D-E491-4B2C-9428-85AECE95FFBC}"/>
    <hyperlink ref="E91" r:id="rId117" display="FORNECIMENTO DE SERVIÇOS DE MANUTENÇÕES PREVENTIVAS E CORRETIVAS DA PLATAFORMA ELEVATÓRIA DO                       PRÉDIO DE INVESTIGAÇÕES, CONFORME CONTRATO 053/2019.           " xr:uid="{FC851BFA-DF36-410C-BF7D-9409362C4896}"/>
    <hyperlink ref="E92" r:id="rId118"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4A48D08A-75A9-4895-9A4C-17F351D7D200}"/>
    <hyperlink ref="E93" r:id="rId119" display="LOCAÇÃO DO IMÓVEL SEDE DAS PROMOTORIAS DE JUSTIÇA DE JUAZEIRO DO NORTE/CE, CONFORME CONTRATO N°                       001/2015, APOSTILAMENTO 006/2017 E 5° ADITIVO, REFERENTE JANEIRO A MARÇO/2022.           " xr:uid="{674C8DDD-88E9-4125-8486-B9568A35A3EF}"/>
    <hyperlink ref="E94" r:id="rId120" display="REEMBOLSO DO IPTU/2022, REFERENTE AO IMÓVEL ONDE FUNCIONA A SEDE DAS PROMOTORIAS DE JUSTIÇA DA                      COMARCA DE GRANJA/CE, IMÓVEL DE PROPRIEDADE DO SR ARY FONTENELE BATISTA, CONFORME CONTRATO 074/2019.           " xr:uid="{853459EC-EACD-4ABC-ACDB-7EBEBC2428BB}"/>
    <hyperlink ref="E81" r:id="rId121" xr:uid="{EDD77E84-0DA5-4E30-A0D8-4142FF1FA1AD}"/>
    <hyperlink ref="E3" r:id="rId122" xr:uid="{03835F94-DF00-4BDA-A970-40D8B6B9AA54}"/>
    <hyperlink ref="E4" r:id="rId123" xr:uid="{5EA9DC96-BE5C-4A6D-ABF3-9D9402BFC491}"/>
    <hyperlink ref="E17" r:id="rId124" xr:uid="{A4662EB6-CAEA-4FBB-A8B9-F154A5C3ADD5}"/>
    <hyperlink ref="E18" r:id="rId125" xr:uid="{2F4370F7-4CDA-449E-8B17-E9D3FCBFAAE3}"/>
    <hyperlink ref="E19" r:id="rId126" xr:uid="{13A5E26D-993C-4308-8BFC-DAB6C479F903}"/>
    <hyperlink ref="E20" r:id="rId127" xr:uid="{69C85C85-365F-470A-A102-C1685C97D9BD}"/>
    <hyperlink ref="E21" r:id="rId128" xr:uid="{AA6FD953-F5CF-4576-84D1-B37EC36FDC3B}"/>
    <hyperlink ref="E22" r:id="rId129" xr:uid="{5D01336F-ED98-4656-AFB7-D8C27E517B24}"/>
    <hyperlink ref="E23" r:id="rId130" xr:uid="{9C318BAA-D215-4C18-AED7-698FC2563822}"/>
    <hyperlink ref="E83" r:id="rId131" display="SERVIÇO DE REGISTRO E EMISSÃO DO DIGITAL OBJECT IDENTIFER (DOI), GERADO TRIMESTRALMENTE PELA ASSOCIAÇÃO                      BRASILEIRA DE EDITORES CIENTÍFICOS (ABEC BRASIL) E PELA AGÊNCIA DE REGISTRO DE NÚMEROS DOI CROSSREF,                      CONFORME CONSTA NO CONTRATO Nº 036/2021." xr:uid="{FD354B58-2E14-4E39-915D-AB68A0119B02}"/>
    <hyperlink ref="T121" r:id="rId132" display="http://www8.mpce.mp.br/inexigibilidade/092022000085394.pdf" xr:uid="{77C50867-0D56-4D15-B88A-C2F7A346EE4C}"/>
    <hyperlink ref="T126" r:id="rId133" xr:uid="{C7D0C75C-CBD7-491F-869F-36E108A1D099}"/>
    <hyperlink ref="E168" r:id="rId134" xr:uid="{97D63235-B81B-4C1F-BF0D-C83890BCF740}"/>
    <hyperlink ref="E169" r:id="rId135" display="ALUGUEL DO IMÓVEL SEDE DAS PROMOTORIAS DE JUSTIÇA DE MARANGUAPE, CONFORME CONTRATO Nº 26/2017, REF. ABRIL, MAIO E JUNHO/2022 - POR ESTIMATIVA           " xr:uid="{8D26AD27-052B-40F9-873A-DBFC57231736}"/>
    <hyperlink ref="E170" r:id="rId136" display="ALUGUEL DO IMÓVEL SEDE DAS PROMOTORIAS DE JUSTIÇA DE SÃO BENEDITO, CONFORME CONTRATO Nº 34/2021, REFERENTE ABRIL, MAIO E JUNHO/2022.           " xr:uid="{F57FF6C7-D099-4857-A461-3DB6C0CA1991}"/>
    <hyperlink ref="E171" r:id="rId137" display="ALUGUEL DO IMÓVEL SEDE DAS PROMOTORIAS DE RUSSAS (PISO SUPERIOR), CONFORME CONTRATO Nº 35/2021, REFERENTE ABRIL, MAIO E JUNHO/2022.           " xr:uid="{CFB0F662-92A1-4F88-A1BC-013D0B8D0294}"/>
    <hyperlink ref="E172" r:id="rId138" display="LOCAÇÃO DE IMÓVEL PARA ABRIGAR A SEDE DAS PROMOTORIAS DE JUSTIÇA EM BREJO SANTO/CE CONFORME CONTRATO 026/2021 REFERENTE ABRIL A JUNHO/2022           " xr:uid="{78E3A4E5-DE97-4CCC-807A-2410ADA9C762}"/>
    <hyperlink ref="E173" r:id="rId139" display="LOCAÇÃO DE IMÓVEL PARA ABRIGAR A SEDE DAS PROMOTORIAS DE JUSTIÇA EM ALTO SANTO/CE CONFORME CONTRATO 025/2021 REFERENTE ABRIL A JUNHO/2022           " xr:uid="{16B6B1EB-2D59-42E1-966A-502E219C7CC4}"/>
    <hyperlink ref="E174" r:id="rId140" display="ALUGUEL DO IMÓVEL SEDE DAS PROMOTORIAS DE JUSTIÇA DE PARAIBAPA, CONFORME CONTRATO Nº 85/2019, REFERENTE OS MESES DE ABR, MAI E JUN/2022.           " xr:uid="{53B9296F-093B-45E5-87E2-5998798AD9B5}"/>
    <hyperlink ref="E175" r:id="rId141" xr:uid="{B539F71A-A39F-4EAE-BE18-EEDECBFA8901}"/>
    <hyperlink ref="E176" r:id="rId142" xr:uid="{A5D6C6D0-0DAE-4E03-8CB4-C3C2505590CA}"/>
    <hyperlink ref="E177" r:id="rId143" xr:uid="{747FD9A5-990D-49DD-9EE5-5A738292204D}"/>
    <hyperlink ref="T203" r:id="rId144" xr:uid="{B370A885-9066-4807-8934-DAB0C2BA22CF}"/>
    <hyperlink ref="T204" r:id="rId145" xr:uid="{344700BE-5326-48A5-8661-1F925FF52F67}"/>
    <hyperlink ref="T205" r:id="rId146" xr:uid="{F3391E0A-01D9-4525-93E0-38F2B46AF9F4}"/>
    <hyperlink ref="E264" r:id="rId147" display="Contratação de cobertura securitária (seguro contra incêndio e danos elétricos) para assegurar o prédio onde estão situadas asPromotorias Criminais da Comarca de Fortaleza por mais 12 meses, a contar de 15/07/2022, conforme 3º Aditivo ao Contrato nº 45/2019." xr:uid="{A96746FB-3320-4019-9BDA-FBD2AFF7CA1A}"/>
    <hyperlink ref="E268" r:id="rId148" xr:uid="{7F15D9A3-26B4-4319-AA60-A4BE3BAAAF63}"/>
    <hyperlink ref="E278" r:id="rId149" xr:uid="{DFA36A5D-BE29-4AF3-A251-80C84CBAC243}"/>
    <hyperlink ref="E279" r:id="rId150" xr:uid="{3B09A553-1C63-4B76-80FF-30FB728A83A5}"/>
    <hyperlink ref="E280" r:id="rId151" xr:uid="{6254D2FE-B541-4B9D-8B03-DF7C946DE403}"/>
    <hyperlink ref="E281" r:id="rId152" xr:uid="{D97FF61C-32AA-4E43-B44B-7E603F05E9ED}"/>
    <hyperlink ref="E282" r:id="rId153" display="Locação do imóvel localizado na Rua Monteiro Lobato, 96 Bairro de Fátima, Fortaleza/CE, cuja finalidade é abrigar as 6ª e 7ª Promotoriasde Justiça da Infância e Juventude de Fortaleza (atuais 77ª e 78ª Promotorias de Justiça desta comarca), conforme contr" xr:uid="{D6C54704-5A44-4D4C-AE92-9BDAE6234617}"/>
    <hyperlink ref="E283" r:id="rId154" display="Taxas condominiais referente às salas n° 203, 204, 206, 208 e 210 do edifício Centro Empresarial Fórum Side, localizado na Rua CarlosRibeiro Pamplona, 100 Edson Queiroz, Fortaleza-CE, cuja finalidade é abrigar as Promotorias de Justiça da Infância e Juven" xr:uid="{4D035175-6135-42E7-8F15-E38CEC3F545B}"/>
    <hyperlink ref="E284" r:id="rId155" display="Retroativo do reajuste do aluguel referente ao imóvel localizado na Rua Nelson Studart,199 - Luciano Cavalcante, Fortaleza/CE, cujafinalidade é abrigar a sede das Promotorias de Justiça da Fazenda Pública, NUDETOR e GDESC, conforme contrato n° 028/2015, r" xr:uid="{E0A9FE30-98F9-4C8B-8F49-01D6E14A7103}"/>
    <hyperlink ref="E286" r:id="rId156" display="Vale-transporte em favor da servidora Lorena Saraiva Silva, lotada na 5ª Promotoria de Justiça da comarca de Caucaia, conforme Contratonº 007/2019, referente OUT, NOV e DEZ/2022." xr:uid="{32843D95-A877-4AD3-B8BF-C90CE257355A}"/>
    <hyperlink ref="E287" r:id="rId157" display="Aquisição de vale-transporte eletrônico, por estimativa, conforme Contrato nº 007/2019/CPL/PGJ, ref. OUT, NOV e DEZ/2022." xr:uid="{A1229FE3-AD83-438B-B2CF-FF5C3A1302E1}"/>
    <hyperlink ref="E288" r:id="rId158" display="Taxas condominiais do imóvel sede das PmJ de Eusébio-CE (salas 409, 411 e 412 do Edifício Office &amp; Medical Center e respectivas vagas degaragem), conf. Contrato de Locação nº 027/2021/PGJ, ref. OUT, NOV e DEZ/2022, por estimativa." xr:uid="{429E7BD1-0A12-43DB-9157-4FE4834A1482}"/>
    <hyperlink ref="E311" r:id="rId159" display="Serviço de manutenção preventiva e corretiva do elevador do prédio das Promotorias Criminais, conforme Contrato nº 035/2018, ref. OUT,NOV e DEZ/2022, por estimativa." xr:uid="{63AF3FED-4554-499A-B175-577D773025BD}"/>
    <hyperlink ref="E312" r:id="rId160" display="Fornecimento de produtos e de diversos serviços dos Correios, por meio dos canais de atendimento disponibilizados, conforme Contrato nº023/2020, ref. OUT, NOV e DEZ/2022, por estimativa." xr:uid="{668C905F-4065-4D04-8E29-A37B9C381A7E}"/>
    <hyperlink ref="E315" r:id="rId161" display="Serviços de manutenção do elevador do prédio das Promotorias de Investigações, conforme Contrato 053/2019 (CRIZANTO &gt;&gt;ELEVARTECH ELEVADORES), ref. OUT, NOV e DEZ/2022, por estimativa." xr:uid="{6BC59F7C-4D0F-45EA-86B7-DA96777C75CD}"/>
    <hyperlink ref="E324" r:id="rId162" display="Prestação de serviços técnicos especializados de elaboração de projeto expográfico voltado à construção do Memorial do MPCE, incluindo oacompanhamento da sua execução, bem como a formação dos educadores que trabalharão com o Memorial, além de assessoria paraelaboração do site respectivo, conf. Contrato 027/2022/PGJ, por estimativa." xr:uid="{DB6C113B-FBB0-4402-9A64-ABDDA50EB311}"/>
    <hyperlink ref="E325" r:id="rId163" display="Aquisição de vale-transporte urbano e metropolitano, conf. Contrato nº 07/2019/CPL/PGJ, em favor do servidor FRANCISCO ÍCARO LOPESDA SILVA, ref. OUT, NOV e DEZ/2022, por estimativa." xr:uid="{EF9A809D-E893-4169-98A1-F8069291B76E}"/>
    <hyperlink ref="E326" r:id="rId164" display="Aquisição de vale-transporte urbano e metropolitano, conf. Contrato nº 07/2019/CPL/PGJ, em favor da servidora JULIANA RIBEIRO LINS, ref.OUT, NOV e DEZ/2022, por estimativa." xr:uid="{91642FD7-1F33-4E48-887C-59211133C7D8}"/>
    <hyperlink ref="E344" r:id="rId165" xr:uid="{0F4418AB-C76C-480E-B178-A2E069CAFF09}"/>
    <hyperlink ref="E346" r:id="rId166" xr:uid="{5829E229-B15F-48FE-898A-48298EFFB129}"/>
    <hyperlink ref="E347" r:id="rId167" display="Diferença do reajuste do aluguel do imóvel onde funciona a sede das Promotorias de Justiça da Comarca de Morada Nova-CE, conf. 3º Apostilamento ao Contrato 43/2013/FRMMP, ref. NOV-DEZ/2021. Obs.: Tanto o DEA 2022NP000744 (cóg.: 22005036), como a presente " xr:uid="{C2595F05-D040-4485-92E9-3980176CA2FB}"/>
    <hyperlink ref="E348" display="SERVIÇO DE TELEFONIA MÓVEL E MODEMS. REF A RECONHECIMENTO DE DÍVIDA RELATIVOS AO PERÍODO DE 16/07/2022 A 10/09/2022. " xr:uid="{A24B49A9-01F9-43BB-AAD7-AF571FFA4C89}"/>
    <hyperlink ref="E349" display="Aquisição de uma nova moldura para o quadro localizado na sala do Procurador-Geral de Justiça, por meio de dispensa de licitação, com base no art. 24, II, da Lei nº 8.666/93, conf. ORDEM DE COMPRA 83/2022, Projeto Básico, Termo de Referência, Despachos e " xr:uid="{E562164E-DF07-4788-AFF0-2859A1705B3B}"/>
    <hyperlink ref="E350" r:id="rId168" xr:uid="{FF2AD9A0-C65D-4E56-8087-E0E6B6079F78}"/>
    <hyperlink ref="E351" display="CURSO SOBRE GESTÃO DE FOLHA DE PAGAMENTO E REMUNERAÇÃO NO SERVIÇO PÚBLICO" xr:uid="{87E024D5-8FC4-4FF5-95DD-6F3730D5B876}"/>
    <hyperlink ref="E352" r:id="rId169" display="Disponibilização de solução tecnológica para atendimento e gerenciamento do relacionamento com o cidadão e digitalização de serviços públicos, bem como a adequação e automação dos serviços propriamente ditos com o uso de solução tecnológica, incluindo sup" xr:uid="{A7193DED-B7B3-4E37-8987-943D1CDFE861}"/>
    <hyperlink ref="E353" display="Pagamento das diferenças em razão do reajuste concedido pelos serviços de Acompanhamento da Operação do Sistema, GETF, Sustentação, Suporte N1, Sustentação, conf. 7º Aditivo ao Contrato 031/2018 e Memorando nº 0640/2022/SETIN (PGA 09.2022.00042626-0/SAJ-M" xr:uid="{49E01F21-7E53-452A-B025-99460B7F1E35}"/>
    <hyperlink ref="E345" display="Pagamento das diferenças em razão do reajuste concedido pelos serviços de Acompanhamento da Operação do Sistema, GETF, Sustentação, Suporte N1, Sustentação, conf. 7º Aditivo ao Contrato 031/2018 e Memorando nº 0640/2022/SETIN (PGA 09.2022.00042626-0/SAJ-M" xr:uid="{DEF69FC5-18F3-4A03-8E15-45A72D757E09}"/>
    <hyperlink ref="E332" r:id="rId170" xr:uid="{39394623-D5B6-4E2F-A048-1939D8FB239B}"/>
    <hyperlink ref="E333" r:id="rId171" display="RECONHECIMENTO DE DÍVIDA REFERENTE AO AJUSTE DO VALOR PAGO SEM COBERTURA CONTRATUAL NO PERÍODO DE JANEIRO A MARÇO/2022, DO CONTRATO Nº 26/2020, DE PRESTAÇÃO DE SERVIÇOS EDUCACIONAIS FIRMADOS ENTRE A FUNDAÇÃO EDSON QUEIROZ E O MINISTÉRIO PÚBLICO DO ESTADO DO CEARÁ POR INTERMÉDIO DA PROCURADORIA GERAL DE JUSTIÇA, QUE TRATA DA REALIZAÇÃO DE CURSO DE ESPECIALIZAÇÃO EM COMBATE A CORRUPÇÃO." xr:uid="{83EBE875-72FE-4100-AD47-459D16FE1259}"/>
    <hyperlink ref="E334" r:id="rId172" display="Prestação de serviços educacionais, mediante curso de Especialização em Combate à Corrupção, para 22 alunos, conf. Contrato nº 026/2020, ref. parcelas de NOV e DEZ/2022, por estimativa." xr:uid="{9DD2F963-EE92-4E7D-9409-A4F46E34ECCE}"/>
    <hyperlink ref="E335" r:id="rId173" display="SERVIÇOS TÉCNICOS DE CURADORIA, MONTAGEM E DESMONTAGEM DA EXPOSIÇÃO FOTOGRÁFICA ITINERANTE &quot;MEMÓRIAS DE PERMANÊNCIA&quot;, CONTRATO 035/2022/PGJ (PGA 09.2022.00028943-0, DOE 1374, 30.09.2022, PP. 142/143), A SER REALIZADA EM QUIXERAMOBIM E ARACATI, CONF. SOLICITAÇÃO DO CAOCIDADANIA, REF. NOV E DEZ/2022, POR ESTIMATIVA." xr:uid="{57828FD8-8567-46FA-85F3-DBB648A5A67C}"/>
    <hyperlink ref="E337" r:id="rId174" xr:uid="{F9BA680C-BF09-49CE-912D-6C0EBBA53229}"/>
    <hyperlink ref="E338" r:id="rId175" display="Aquisição de vale-transporte urbano e metropolitano, conf. Contrato nº 07/2019/CPL/PGJ, em favor do servidor WILLIA SOARES LOPES, ref. NOV e DEZ/2022, por estimativa." xr:uid="{E6BA72B0-E7DC-4AC7-8C2C-6F4F18A5C374}"/>
    <hyperlink ref="E339" r:id="rId176" xr:uid="{FFEDC241-3D22-4DD0-AD1C-B4C25DF6676C}"/>
    <hyperlink ref="E340" r:id="rId177" xr:uid="{C6ED0BE5-908F-48B5-A73E-4129928CE54F}"/>
    <hyperlink ref="E341" r:id="rId178" display="PALESTRA DE ABERTURA NO EVENTO SEMANA DO MINISTÉRIO PÚBLICO 2022, A SER MINISTRADA PELO SR. SAMER AGI, PARA MEMBROS, SERVIDORES E ESTAGIÁRIOS DO MP E CONVIDADOS, ÀS 10:30 HORAS DO DIA 13/12/2022, COM DURAÇÃO DE UMA HORA, NO AUDITÓRIO DA PROCURADORIA GERAL DE JUSTIÇA DO ESTADO DO CEARÁ. CONF. RATIFICAÇÃO DE INEXIGIBILIDADE PUBLICADA NO DOE Nº 1399, DE 08/11/2022, POR. 02, POR ESTIMATIVA." xr:uid="{8DABEE3C-F993-4F2A-9684-9639ACED6BB2}"/>
    <hyperlink ref="E342" r:id="rId179" display="AQUISIÇÃO DE PRANCHETAS DE MADEIRA PARA CADEIRAS ESCOLARES DA ESCOLA SUPERIOR DO MINISTÉRIO PÚBLICO-ESMP, CONF. DISPENSA ELETRÔNICA 014/2022 (PGA Nº 09.2022.00019131-6/SAJ-MPCE, DOE Nº 1400, 09/11/2022 PP. 03/04) E ORDEM DE COMPRA 070/2022, POR ESTIMATIVA." xr:uid="{AE0A2555-E528-41EB-8565-09ABE268469C}"/>
    <hyperlink ref="E343" r:id="rId180" display="CONTRATAÇÃO DA INSTITUIÇÃO &quot;ESCOLA DE GENTE  COMUNICAÇÃO EM INCLUSÃO&quot;, PARA, POR MEIO DA SRA. CLÁUDIA WERNECK, MINISTRAR PALESTRA ABORDANDO AS POLÍTICAS INCLUSIVAS COM O TEMA &quot;ACESSIBILIDADE CULTURAL: DERRUBANDO BARREIRAS E CRIANDO OPORTUNIDADES&quot;, A SER REALIZADA NO DIA 01/12/2022, DAS 9H00 ÀS 10H30, CONF. RELATÓRIO TÉCNICO, PROJETO BÁSICO, PARECERES E ORDEM DE SERVIÇO CONSTANTES DO PGA 09.2022.00038420-9/SAJ-MPCE, BEM COMO RATIFICAÇÃO DE INEXIGIBILIDADE PUB. NO DOE Nº 1408, DE 22/11/2022 P. 5, POR ESTIMATIVA." xr:uid="{E9FBC65F-A6F0-4A3B-A078-3A3AA5685D09}"/>
    <hyperlink ref="E336" display="FORNECIMENTO DE ÁGUA PARA A PROMOTORIA DE JUSTIÇA DO CRATO, REFERENTE OUT, NOV E DEZ/2022 - POR ESTIMATIVA." xr:uid="{FEFFAA4C-B97E-4B39-B64C-D2091BEB429B}"/>
  </hyperlinks>
  <pageMargins left="0.511811024" right="0.511811024" top="0.78740157499999996" bottom="0.78740157499999996" header="0.31496062000000002" footer="0.31496062000000002"/>
  <pageSetup paperSize="9" orientation="portrait" r:id="rId181"/>
  <drawing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4D551-34B8-47DC-A31E-2F48B1A9B41B}">
  <dimension ref="A1:N125"/>
  <sheetViews>
    <sheetView topLeftCell="A88" workbookViewId="0">
      <selection activeCell="A94" sqref="A94"/>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23"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ref="G24:G83" si="2">HYPERLINK(N24,M24)</f>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2"/>
        <v>2022NE00058</v>
      </c>
      <c r="H25" s="22" t="s">
        <v>314</v>
      </c>
      <c r="I25" s="6" t="s">
        <v>219</v>
      </c>
      <c r="J25" s="20" t="s">
        <v>1477</v>
      </c>
      <c r="L25" s="14"/>
      <c r="M25" t="s">
        <v>380</v>
      </c>
      <c r="N25" t="str">
        <f t="shared" ref="N25:N83" si="3">"http://www.mpce.mp.br/wp-content/uploads/2022/08/"&amp;M25&amp;".pdf"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2"/>
        <v>2022NE00059</v>
      </c>
      <c r="H26" s="22" t="s">
        <v>315</v>
      </c>
      <c r="I26" s="6" t="s">
        <v>220</v>
      </c>
      <c r="J26" s="20" t="s">
        <v>269</v>
      </c>
      <c r="L26" s="14"/>
      <c r="M26" t="s">
        <v>381</v>
      </c>
      <c r="N26" t="str">
        <f t="shared" si="3"/>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2"/>
        <v>2022NE00060</v>
      </c>
      <c r="H27" s="22" t="s">
        <v>316</v>
      </c>
      <c r="I27" s="6" t="s">
        <v>221</v>
      </c>
      <c r="J27" s="20" t="s">
        <v>1505</v>
      </c>
      <c r="L27" s="14"/>
      <c r="M27" t="s">
        <v>382</v>
      </c>
      <c r="N27" t="str">
        <f t="shared" si="3"/>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2"/>
        <v>2022NE00061</v>
      </c>
      <c r="H28" s="22" t="s">
        <v>317</v>
      </c>
      <c r="I28" s="6" t="s">
        <v>222</v>
      </c>
      <c r="J28" s="20" t="s">
        <v>271</v>
      </c>
      <c r="L28" s="14"/>
      <c r="M28" t="s">
        <v>383</v>
      </c>
      <c r="N28" t="str">
        <f t="shared" si="3"/>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2"/>
        <v>2022NE00062</v>
      </c>
      <c r="H29" s="22" t="s">
        <v>318</v>
      </c>
      <c r="I29" s="6" t="s">
        <v>223</v>
      </c>
      <c r="J29" s="20" t="s">
        <v>272</v>
      </c>
      <c r="L29" s="14"/>
      <c r="M29" t="s">
        <v>384</v>
      </c>
      <c r="N29" t="str">
        <f t="shared" si="3"/>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2"/>
        <v>2022NE00063</v>
      </c>
      <c r="H30" s="22" t="s">
        <v>319</v>
      </c>
      <c r="I30" s="6" t="s">
        <v>224</v>
      </c>
      <c r="J30" s="20" t="s">
        <v>273</v>
      </c>
      <c r="L30" s="14"/>
      <c r="M30" t="s">
        <v>385</v>
      </c>
      <c r="N30" t="str">
        <f t="shared" si="3"/>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2"/>
        <v>2022NE00064</v>
      </c>
      <c r="H31" s="22" t="s">
        <v>320</v>
      </c>
      <c r="I31" s="6" t="s">
        <v>113</v>
      </c>
      <c r="J31" s="20" t="s">
        <v>114</v>
      </c>
      <c r="L31" s="14"/>
      <c r="M31" t="s">
        <v>386</v>
      </c>
      <c r="N31" t="str">
        <f t="shared" si="3"/>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2"/>
        <v>2022NE00065</v>
      </c>
      <c r="H32" s="22" t="s">
        <v>321</v>
      </c>
      <c r="I32" s="6" t="s">
        <v>225</v>
      </c>
      <c r="J32" s="20" t="s">
        <v>275</v>
      </c>
      <c r="L32" s="14"/>
      <c r="M32" t="s">
        <v>387</v>
      </c>
      <c r="N32" t="str">
        <f t="shared" si="3"/>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2"/>
        <v>2022NE00066</v>
      </c>
      <c r="H33" s="22" t="s">
        <v>322</v>
      </c>
      <c r="I33" s="6" t="s">
        <v>226</v>
      </c>
      <c r="J33" s="20" t="s">
        <v>276</v>
      </c>
      <c r="L33" s="14"/>
      <c r="M33" t="s">
        <v>388</v>
      </c>
      <c r="N33" t="str">
        <f t="shared" si="3"/>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2"/>
        <v>2022NE00067</v>
      </c>
      <c r="H34" s="22" t="s">
        <v>323</v>
      </c>
      <c r="I34" s="6" t="s">
        <v>227</v>
      </c>
      <c r="J34" s="20" t="s">
        <v>1423</v>
      </c>
      <c r="L34" s="14"/>
      <c r="M34" t="s">
        <v>389</v>
      </c>
      <c r="N34" t="str">
        <f t="shared" si="3"/>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2"/>
        <v>2022NE00068</v>
      </c>
      <c r="H35" s="22" t="s">
        <v>324</v>
      </c>
      <c r="I35" s="6" t="s">
        <v>228</v>
      </c>
      <c r="J35" s="20" t="s">
        <v>278</v>
      </c>
      <c r="L35" s="14"/>
      <c r="M35" t="s">
        <v>390</v>
      </c>
      <c r="N35" t="str">
        <f t="shared" si="3"/>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2"/>
        <v>2022NE00069</v>
      </c>
      <c r="H36" s="22" t="s">
        <v>325</v>
      </c>
      <c r="I36" s="6" t="s">
        <v>228</v>
      </c>
      <c r="J36" s="20" t="s">
        <v>278</v>
      </c>
      <c r="L36" s="14"/>
      <c r="M36" t="s">
        <v>391</v>
      </c>
      <c r="N36" t="str">
        <f t="shared" si="3"/>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2"/>
        <v>2022NE00070</v>
      </c>
      <c r="H37" s="22" t="s">
        <v>320</v>
      </c>
      <c r="I37" s="6" t="s">
        <v>229</v>
      </c>
      <c r="J37" s="20" t="s">
        <v>279</v>
      </c>
      <c r="L37" s="14"/>
      <c r="M37" t="s">
        <v>392</v>
      </c>
      <c r="N37" t="str">
        <f t="shared" si="3"/>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2"/>
        <v>2022NE00071</v>
      </c>
      <c r="H38" s="22" t="s">
        <v>326</v>
      </c>
      <c r="I38" s="6" t="s">
        <v>230</v>
      </c>
      <c r="J38" s="20" t="s">
        <v>1506</v>
      </c>
      <c r="L38" s="14"/>
      <c r="M38" t="s">
        <v>393</v>
      </c>
      <c r="N38" t="str">
        <f t="shared" si="3"/>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2"/>
        <v>2022NE00072</v>
      </c>
      <c r="H39" s="22" t="s">
        <v>327</v>
      </c>
      <c r="I39" s="6" t="s">
        <v>231</v>
      </c>
      <c r="J39" s="20" t="s">
        <v>281</v>
      </c>
      <c r="L39" s="14"/>
      <c r="M39" t="s">
        <v>394</v>
      </c>
      <c r="N39" t="str">
        <f t="shared" si="3"/>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2"/>
        <v>2022NE00073</v>
      </c>
      <c r="H40" s="22" t="s">
        <v>324</v>
      </c>
      <c r="I40" s="6" t="s">
        <v>232</v>
      </c>
      <c r="J40" s="20" t="s">
        <v>278</v>
      </c>
      <c r="L40" s="14"/>
      <c r="M40" t="s">
        <v>395</v>
      </c>
      <c r="N40" t="str">
        <f t="shared" si="3"/>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2"/>
        <v>2022NE00074</v>
      </c>
      <c r="H41" s="22" t="s">
        <v>325</v>
      </c>
      <c r="I41" s="6" t="s">
        <v>232</v>
      </c>
      <c r="J41" s="20" t="s">
        <v>278</v>
      </c>
      <c r="L41" s="14"/>
      <c r="M41" t="s">
        <v>396</v>
      </c>
      <c r="N41" t="str">
        <f t="shared" si="3"/>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2"/>
        <v>2022NE00075</v>
      </c>
      <c r="H42" s="22" t="s">
        <v>324</v>
      </c>
      <c r="I42" s="6" t="s">
        <v>228</v>
      </c>
      <c r="J42" s="20" t="s">
        <v>278</v>
      </c>
      <c r="L42" s="14"/>
      <c r="M42" t="s">
        <v>397</v>
      </c>
      <c r="N42" t="str">
        <f t="shared" si="3"/>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2"/>
        <v>2022NE00076</v>
      </c>
      <c r="H43" s="22" t="s">
        <v>328</v>
      </c>
      <c r="I43" s="6" t="s">
        <v>233</v>
      </c>
      <c r="J43" s="20" t="s">
        <v>282</v>
      </c>
      <c r="L43" s="14"/>
      <c r="M43" t="s">
        <v>398</v>
      </c>
      <c r="N43" t="str">
        <f t="shared" si="3"/>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2"/>
        <v>2022NE00077</v>
      </c>
      <c r="H44" s="22" t="s">
        <v>325</v>
      </c>
      <c r="I44" s="6" t="s">
        <v>228</v>
      </c>
      <c r="J44" s="20" t="s">
        <v>278</v>
      </c>
      <c r="L44" s="14"/>
      <c r="M44" t="s">
        <v>399</v>
      </c>
      <c r="N44" t="str">
        <f t="shared" si="3"/>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2"/>
        <v>2022NE00078</v>
      </c>
      <c r="H45" s="22" t="s">
        <v>329</v>
      </c>
      <c r="I45" s="6" t="s">
        <v>234</v>
      </c>
      <c r="J45" s="20" t="s">
        <v>1507</v>
      </c>
      <c r="L45" s="14"/>
      <c r="M45" t="s">
        <v>400</v>
      </c>
      <c r="N45" t="str">
        <f t="shared" si="3"/>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2"/>
        <v>2022NE00079</v>
      </c>
      <c r="H46" s="22" t="s">
        <v>330</v>
      </c>
      <c r="I46" s="6" t="s">
        <v>235</v>
      </c>
      <c r="J46" s="20" t="s">
        <v>1508</v>
      </c>
      <c r="L46" s="14"/>
      <c r="M46" t="s">
        <v>401</v>
      </c>
      <c r="N46" t="str">
        <f t="shared" si="3"/>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2"/>
        <v>2022NE00081</v>
      </c>
      <c r="H47" s="22" t="s">
        <v>331</v>
      </c>
      <c r="I47" s="6" t="s">
        <v>236</v>
      </c>
      <c r="J47" s="20" t="s">
        <v>285</v>
      </c>
      <c r="L47" s="14"/>
      <c r="M47" t="s">
        <v>402</v>
      </c>
      <c r="N47" t="str">
        <f t="shared" si="3"/>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2"/>
        <v>2022NE00082</v>
      </c>
      <c r="H48" s="22" t="s">
        <v>332</v>
      </c>
      <c r="I48" s="6" t="s">
        <v>237</v>
      </c>
      <c r="J48" s="20" t="s">
        <v>1509</v>
      </c>
      <c r="L48" s="14"/>
      <c r="M48" t="s">
        <v>403</v>
      </c>
      <c r="N48" t="str">
        <f t="shared" si="3"/>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2"/>
        <v>2022NE00083</v>
      </c>
      <c r="H49" s="22" t="s">
        <v>333</v>
      </c>
      <c r="I49" s="6" t="s">
        <v>238</v>
      </c>
      <c r="J49" s="20" t="s">
        <v>287</v>
      </c>
      <c r="L49" s="14"/>
      <c r="M49" t="s">
        <v>404</v>
      </c>
      <c r="N49" t="str">
        <f t="shared" si="3"/>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2"/>
        <v>2022NE00084</v>
      </c>
      <c r="H50" s="22" t="s">
        <v>334</v>
      </c>
      <c r="I50" s="6" t="s">
        <v>238</v>
      </c>
      <c r="J50" s="20" t="s">
        <v>287</v>
      </c>
      <c r="L50" s="14"/>
      <c r="M50" t="s">
        <v>405</v>
      </c>
      <c r="N50" t="str">
        <f t="shared" si="3"/>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2"/>
        <v>2022NE00085</v>
      </c>
      <c r="H51" s="26" t="s">
        <v>335</v>
      </c>
      <c r="I51" s="27" t="s">
        <v>239</v>
      </c>
      <c r="J51" s="25" t="s">
        <v>288</v>
      </c>
      <c r="L51" s="29"/>
      <c r="M51" s="28" t="s">
        <v>406</v>
      </c>
      <c r="N51" s="28" t="str">
        <f t="shared" si="3"/>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2"/>
        <v>2022NE00086</v>
      </c>
      <c r="H52" s="22" t="s">
        <v>336</v>
      </c>
      <c r="I52" s="6" t="s">
        <v>240</v>
      </c>
      <c r="J52" s="20" t="s">
        <v>1510</v>
      </c>
      <c r="L52" s="14"/>
      <c r="M52" t="s">
        <v>407</v>
      </c>
      <c r="N52" t="str">
        <f t="shared" si="3"/>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2"/>
        <v>2022NE00087</v>
      </c>
      <c r="H53" s="22" t="s">
        <v>337</v>
      </c>
      <c r="I53" s="6" t="s">
        <v>241</v>
      </c>
      <c r="J53" s="20" t="s">
        <v>1511</v>
      </c>
      <c r="L53" s="14"/>
      <c r="M53" t="s">
        <v>408</v>
      </c>
      <c r="N53" t="str">
        <f t="shared" si="3"/>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2"/>
        <v>2022NE00088</v>
      </c>
      <c r="H54" s="22" t="s">
        <v>338</v>
      </c>
      <c r="I54" s="6" t="s">
        <v>241</v>
      </c>
      <c r="J54" s="20" t="s">
        <v>1511</v>
      </c>
      <c r="L54" s="14"/>
      <c r="M54" t="s">
        <v>409</v>
      </c>
      <c r="N54" t="str">
        <f t="shared" si="3"/>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2"/>
        <v>2022NE00089</v>
      </c>
      <c r="H55" s="22" t="s">
        <v>339</v>
      </c>
      <c r="I55" s="6" t="s">
        <v>241</v>
      </c>
      <c r="J55" s="20" t="s">
        <v>1511</v>
      </c>
      <c r="L55" s="14"/>
      <c r="M55" t="s">
        <v>410</v>
      </c>
      <c r="N55" t="str">
        <f t="shared" si="3"/>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2"/>
        <v>2022NE00090</v>
      </c>
      <c r="H56" s="22" t="s">
        <v>315</v>
      </c>
      <c r="I56" s="6" t="s">
        <v>240</v>
      </c>
      <c r="J56" s="20" t="s">
        <v>1510</v>
      </c>
      <c r="L56" s="14"/>
      <c r="M56" t="s">
        <v>411</v>
      </c>
      <c r="N56" t="str">
        <f t="shared" si="3"/>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2"/>
        <v>2022NE00091</v>
      </c>
      <c r="H57" s="22" t="s">
        <v>340</v>
      </c>
      <c r="I57" s="6" t="s">
        <v>241</v>
      </c>
      <c r="J57" s="20" t="s">
        <v>1511</v>
      </c>
      <c r="L57" s="14"/>
      <c r="M57" t="s">
        <v>412</v>
      </c>
      <c r="N57" t="str">
        <f t="shared" si="3"/>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2"/>
        <v>2022NE00092</v>
      </c>
      <c r="H58" s="22" t="s">
        <v>341</v>
      </c>
      <c r="I58" s="6" t="s">
        <v>241</v>
      </c>
      <c r="J58" s="20" t="s">
        <v>1511</v>
      </c>
      <c r="L58" s="14"/>
      <c r="M58" t="s">
        <v>413</v>
      </c>
      <c r="N58" t="str">
        <f t="shared" si="3"/>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2"/>
        <v>2022NE00093</v>
      </c>
      <c r="H59" s="22" t="s">
        <v>342</v>
      </c>
      <c r="I59" s="6" t="s">
        <v>241</v>
      </c>
      <c r="J59" s="20" t="s">
        <v>1511</v>
      </c>
      <c r="L59" s="14"/>
      <c r="M59" t="s">
        <v>414</v>
      </c>
      <c r="N59" t="str">
        <f t="shared" si="3"/>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2"/>
        <v>2022NE00094</v>
      </c>
      <c r="H60" s="22" t="s">
        <v>343</v>
      </c>
      <c r="I60" s="6" t="s">
        <v>242</v>
      </c>
      <c r="J60" s="20" t="s">
        <v>291</v>
      </c>
      <c r="L60" s="14"/>
      <c r="M60" t="s">
        <v>415</v>
      </c>
      <c r="N60" t="str">
        <f t="shared" si="3"/>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2"/>
        <v>2022NE00100</v>
      </c>
      <c r="H61" s="22" t="s">
        <v>343</v>
      </c>
      <c r="I61" s="6" t="s">
        <v>243</v>
      </c>
      <c r="J61" s="34">
        <v>38226790387</v>
      </c>
      <c r="L61" s="14"/>
      <c r="M61" t="s">
        <v>416</v>
      </c>
      <c r="N61" t="str">
        <f t="shared" si="3"/>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2"/>
        <v>2022NE00103</v>
      </c>
      <c r="H62" s="22" t="s">
        <v>344</v>
      </c>
      <c r="I62" s="6" t="s">
        <v>244</v>
      </c>
      <c r="J62" s="20" t="s">
        <v>1512</v>
      </c>
      <c r="L62" s="14"/>
      <c r="M62" t="s">
        <v>417</v>
      </c>
      <c r="N62" t="str">
        <f t="shared" si="3"/>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2"/>
        <v>2022NE00107</v>
      </c>
      <c r="H63" s="22" t="s">
        <v>345</v>
      </c>
      <c r="I63" s="6" t="s">
        <v>245</v>
      </c>
      <c r="J63" s="20" t="s">
        <v>293</v>
      </c>
      <c r="L63" s="14"/>
      <c r="M63" t="s">
        <v>418</v>
      </c>
      <c r="N63" t="str">
        <f t="shared" si="3"/>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2"/>
        <v>2022NE00110</v>
      </c>
      <c r="H64" s="22" t="s">
        <v>346</v>
      </c>
      <c r="I64" s="6" t="s">
        <v>246</v>
      </c>
      <c r="J64" s="20" t="s">
        <v>294</v>
      </c>
      <c r="L64" s="14"/>
      <c r="M64" t="s">
        <v>419</v>
      </c>
      <c r="N64" t="str">
        <f t="shared" si="3"/>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2"/>
        <v>2022NE00113</v>
      </c>
      <c r="H65" s="22" t="s">
        <v>347</v>
      </c>
      <c r="I65" s="6" t="s">
        <v>247</v>
      </c>
      <c r="J65" s="20" t="s">
        <v>295</v>
      </c>
      <c r="L65" s="14"/>
      <c r="M65" t="s">
        <v>420</v>
      </c>
      <c r="N65" t="str">
        <f t="shared" si="3"/>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2"/>
        <v>2022NE00114</v>
      </c>
      <c r="H66" s="22" t="s">
        <v>348</v>
      </c>
      <c r="I66" s="6" t="s">
        <v>248</v>
      </c>
      <c r="J66" s="20" t="s">
        <v>296</v>
      </c>
      <c r="L66" s="14"/>
      <c r="M66" t="s">
        <v>421</v>
      </c>
      <c r="N66" t="str">
        <f t="shared" si="3"/>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si="2"/>
        <v>2022NE00118</v>
      </c>
      <c r="H67" s="22" t="s">
        <v>349</v>
      </c>
      <c r="I67" s="6" t="s">
        <v>249</v>
      </c>
      <c r="J67" s="20" t="s">
        <v>297</v>
      </c>
      <c r="L67" s="14"/>
      <c r="M67" t="s">
        <v>422</v>
      </c>
      <c r="N67" t="str">
        <f t="shared" si="3"/>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2"/>
        <v>2022NE00123</v>
      </c>
      <c r="H68" s="22" t="s">
        <v>350</v>
      </c>
      <c r="I68" s="6" t="s">
        <v>228</v>
      </c>
      <c r="J68" s="20" t="s">
        <v>278</v>
      </c>
      <c r="L68" s="14"/>
      <c r="M68" t="s">
        <v>423</v>
      </c>
      <c r="N68" t="str">
        <f t="shared" si="3"/>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2"/>
        <v>2022NE00124</v>
      </c>
      <c r="H69" s="22" t="s">
        <v>351</v>
      </c>
      <c r="I69" s="6" t="s">
        <v>250</v>
      </c>
      <c r="J69" s="20" t="s">
        <v>1513</v>
      </c>
      <c r="L69" s="14"/>
      <c r="M69" t="s">
        <v>424</v>
      </c>
      <c r="N69" t="str">
        <f t="shared" si="3"/>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2"/>
        <v>2022NE00125</v>
      </c>
      <c r="H70" s="22" t="s">
        <v>327</v>
      </c>
      <c r="I70" s="6" t="s">
        <v>251</v>
      </c>
      <c r="J70" s="20" t="s">
        <v>281</v>
      </c>
      <c r="L70" s="14"/>
      <c r="M70" t="s">
        <v>425</v>
      </c>
      <c r="N70" t="str">
        <f t="shared" si="3"/>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2"/>
        <v>2022NE00128</v>
      </c>
      <c r="H71" s="22" t="s">
        <v>353</v>
      </c>
      <c r="I71" s="6" t="s">
        <v>31</v>
      </c>
      <c r="J71" s="20" t="s">
        <v>300</v>
      </c>
      <c r="L71" s="14"/>
      <c r="M71" t="s">
        <v>426</v>
      </c>
      <c r="N71" t="str">
        <f t="shared" si="3"/>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2"/>
        <v>2022NE00136</v>
      </c>
      <c r="H72" s="22" t="s">
        <v>354</v>
      </c>
      <c r="I72" s="6" t="s">
        <v>233</v>
      </c>
      <c r="J72" s="20" t="s">
        <v>282</v>
      </c>
      <c r="L72" s="14"/>
      <c r="M72" t="s">
        <v>427</v>
      </c>
      <c r="N72" t="str">
        <f t="shared" si="3"/>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2"/>
        <v>2022NE00173</v>
      </c>
      <c r="H73" s="22" t="s">
        <v>355</v>
      </c>
      <c r="I73" s="6" t="s">
        <v>254</v>
      </c>
      <c r="J73" s="20" t="s">
        <v>1514</v>
      </c>
      <c r="L73" s="14"/>
      <c r="M73" t="s">
        <v>428</v>
      </c>
      <c r="N73" t="str">
        <f t="shared" si="3"/>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2"/>
        <v>2022NE00177</v>
      </c>
      <c r="H74" s="22" t="s">
        <v>356</v>
      </c>
      <c r="I74" s="6" t="s">
        <v>255</v>
      </c>
      <c r="J74" s="20" t="s">
        <v>302</v>
      </c>
      <c r="L74" s="14"/>
      <c r="M74" t="s">
        <v>429</v>
      </c>
      <c r="N74" t="str">
        <f t="shared" si="3"/>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2"/>
        <v>2022NE00178</v>
      </c>
      <c r="H75" s="22" t="s">
        <v>356</v>
      </c>
      <c r="I75" s="6" t="s">
        <v>256</v>
      </c>
      <c r="J75" s="20" t="s">
        <v>1515</v>
      </c>
      <c r="L75" s="14"/>
      <c r="M75" t="s">
        <v>430</v>
      </c>
      <c r="N75" t="str">
        <f t="shared" si="3"/>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2"/>
        <v>2022NE00182</v>
      </c>
      <c r="H76" s="22" t="s">
        <v>357</v>
      </c>
      <c r="I76" s="6" t="s">
        <v>256</v>
      </c>
      <c r="J76" s="20" t="s">
        <v>1515</v>
      </c>
      <c r="L76" s="14"/>
      <c r="M76" t="s">
        <v>431</v>
      </c>
      <c r="N76" t="str">
        <f t="shared" si="3"/>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2"/>
        <v>2022NE00185</v>
      </c>
      <c r="H77" s="22" t="s">
        <v>358</v>
      </c>
      <c r="I77" s="6" t="s">
        <v>256</v>
      </c>
      <c r="J77" s="20" t="s">
        <v>1515</v>
      </c>
      <c r="L77" s="14"/>
      <c r="M77" t="s">
        <v>432</v>
      </c>
      <c r="N77" t="str">
        <f t="shared" si="3"/>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2"/>
        <v>2022NE00187</v>
      </c>
      <c r="H78" s="22" t="s">
        <v>359</v>
      </c>
      <c r="I78" s="6" t="s">
        <v>257</v>
      </c>
      <c r="J78" s="20" t="s">
        <v>304</v>
      </c>
      <c r="L78" s="14"/>
      <c r="M78" t="s">
        <v>433</v>
      </c>
      <c r="N78" t="str">
        <f t="shared" si="3"/>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2"/>
        <v>2022NE00190</v>
      </c>
      <c r="H79" s="22" t="s">
        <v>360</v>
      </c>
      <c r="I79" s="6" t="s">
        <v>247</v>
      </c>
      <c r="J79" s="20" t="s">
        <v>295</v>
      </c>
      <c r="L79" s="14"/>
      <c r="M79" t="s">
        <v>434</v>
      </c>
      <c r="N79" t="str">
        <f t="shared" si="3"/>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2"/>
        <v>2022NE00195</v>
      </c>
      <c r="H80" s="22" t="s">
        <v>352</v>
      </c>
      <c r="I80" s="6" t="s">
        <v>26</v>
      </c>
      <c r="J80" s="20" t="s">
        <v>299</v>
      </c>
      <c r="L80" s="14"/>
      <c r="M80" t="s">
        <v>435</v>
      </c>
      <c r="N80" t="str">
        <f t="shared" si="3"/>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2"/>
        <v>2022NE00200</v>
      </c>
      <c r="H81" s="22" t="s">
        <v>361</v>
      </c>
      <c r="I81" s="6" t="s">
        <v>98</v>
      </c>
      <c r="J81" s="20" t="s">
        <v>99</v>
      </c>
      <c r="L81" s="14"/>
      <c r="M81" t="s">
        <v>436</v>
      </c>
      <c r="N81" t="str">
        <f t="shared" si="3"/>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2"/>
        <v>2022NE00206</v>
      </c>
      <c r="H82" s="22" t="s">
        <v>362</v>
      </c>
      <c r="I82" s="6" t="s">
        <v>254</v>
      </c>
      <c r="J82" s="20" t="s">
        <v>1514</v>
      </c>
      <c r="L82" s="14"/>
      <c r="M82" t="s">
        <v>437</v>
      </c>
      <c r="N82" t="str">
        <f t="shared" si="3"/>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2"/>
        <v>2022NE00257</v>
      </c>
      <c r="H83" s="26" t="s">
        <v>363</v>
      </c>
      <c r="I83" s="27" t="s">
        <v>258</v>
      </c>
      <c r="J83" s="25" t="s">
        <v>305</v>
      </c>
      <c r="L83" s="29"/>
      <c r="M83" s="28" t="s">
        <v>438</v>
      </c>
      <c r="N83" s="28" t="str">
        <f t="shared" si="3"/>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ref="G84:G94" si="4">HYPERLINK(N84,M84)</f>
        <v>2022NE00282</v>
      </c>
      <c r="H84" s="22" t="s">
        <v>364</v>
      </c>
      <c r="I84" s="6" t="s">
        <v>259</v>
      </c>
      <c r="J84" s="20" t="s">
        <v>1516</v>
      </c>
      <c r="L84" s="14"/>
      <c r="M84" t="s">
        <v>439</v>
      </c>
      <c r="N84" t="str">
        <f t="shared" ref="N84:N94" si="5">"http://www.mpce.mp.br/wp-content/uploads/2022/08/"&amp;M84&amp;".pdf"</f>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4"/>
        <v>2022NE00284</v>
      </c>
      <c r="H85" s="22" t="s">
        <v>365</v>
      </c>
      <c r="I85" s="6" t="s">
        <v>40</v>
      </c>
      <c r="J85" s="20" t="s">
        <v>41</v>
      </c>
      <c r="L85" s="14"/>
      <c r="M85" t="s">
        <v>440</v>
      </c>
      <c r="N85" t="str">
        <f t="shared" si="5"/>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4"/>
        <v>2022NE00287</v>
      </c>
      <c r="H86" s="22" t="s">
        <v>365</v>
      </c>
      <c r="I86" s="6" t="s">
        <v>260</v>
      </c>
      <c r="J86" s="20" t="s">
        <v>1517</v>
      </c>
      <c r="L86" s="14"/>
      <c r="M86" t="s">
        <v>441</v>
      </c>
      <c r="N86" t="str">
        <f t="shared" si="5"/>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4"/>
        <v>2022NE00290</v>
      </c>
      <c r="H87" s="22" t="s">
        <v>366</v>
      </c>
      <c r="I87" s="6" t="s">
        <v>228</v>
      </c>
      <c r="J87" s="20" t="s">
        <v>278</v>
      </c>
      <c r="L87" s="14"/>
      <c r="M87" t="s">
        <v>442</v>
      </c>
      <c r="N87" t="str">
        <f t="shared" si="5"/>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4"/>
        <v>2022NE00311</v>
      </c>
      <c r="H88" s="22" t="s">
        <v>367</v>
      </c>
      <c r="I88" s="6" t="s">
        <v>261</v>
      </c>
      <c r="J88" s="20" t="s">
        <v>308</v>
      </c>
      <c r="L88" s="14"/>
      <c r="M88" t="s">
        <v>443</v>
      </c>
      <c r="N88" t="str">
        <f t="shared" si="5"/>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4"/>
        <v>2022NE00313</v>
      </c>
      <c r="H89" s="22" t="s">
        <v>368</v>
      </c>
      <c r="I89" s="6" t="s">
        <v>262</v>
      </c>
      <c r="J89" s="20" t="s">
        <v>309</v>
      </c>
      <c r="L89" s="14"/>
      <c r="M89" t="s">
        <v>444</v>
      </c>
      <c r="N89" t="str">
        <f t="shared" si="5"/>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4"/>
        <v>2022NE00317</v>
      </c>
      <c r="H90" s="22" t="s">
        <v>369</v>
      </c>
      <c r="I90" s="6" t="s">
        <v>263</v>
      </c>
      <c r="J90" s="20" t="s">
        <v>310</v>
      </c>
      <c r="L90" s="14"/>
      <c r="M90" t="s">
        <v>445</v>
      </c>
      <c r="N90" t="str">
        <f t="shared" si="5"/>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4"/>
        <v>2022NE00330</v>
      </c>
      <c r="H91" s="22" t="s">
        <v>370</v>
      </c>
      <c r="I91" s="6" t="s">
        <v>264</v>
      </c>
      <c r="J91" s="20" t="s">
        <v>311</v>
      </c>
      <c r="L91" s="14"/>
      <c r="M91" t="s">
        <v>446</v>
      </c>
      <c r="N91" t="str">
        <f t="shared" si="5"/>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4"/>
        <v>2022NE00354</v>
      </c>
      <c r="H92" s="22" t="s">
        <v>371</v>
      </c>
      <c r="I92" s="6" t="s">
        <v>263</v>
      </c>
      <c r="J92" s="20" t="s">
        <v>310</v>
      </c>
      <c r="L92" s="14"/>
      <c r="M92" t="s">
        <v>447</v>
      </c>
      <c r="N92" t="str">
        <f t="shared" si="5"/>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4"/>
        <v>2022NE00359</v>
      </c>
      <c r="H93" s="22" t="s">
        <v>372</v>
      </c>
      <c r="I93" s="6" t="s">
        <v>118</v>
      </c>
      <c r="J93" s="20" t="s">
        <v>119</v>
      </c>
      <c r="L93" s="14"/>
      <c r="M93" t="s">
        <v>448</v>
      </c>
      <c r="N93" t="str">
        <f t="shared" si="5"/>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4"/>
        <v>2022NE00363</v>
      </c>
      <c r="H94" s="22" t="s">
        <v>373</v>
      </c>
      <c r="I94" s="6" t="s">
        <v>246</v>
      </c>
      <c r="J94" s="20" t="s">
        <v>294</v>
      </c>
      <c r="L94" s="14"/>
      <c r="M94" t="s">
        <v>449</v>
      </c>
      <c r="N94" t="str">
        <f t="shared" si="5"/>
        <v>http://www.mpce.mp.br/wp-content/uploads/2022/08/2022NE00363.pdf</v>
      </c>
    </row>
    <row r="95" spans="1:14" x14ac:dyDescent="0.25">
      <c r="A95" s="3"/>
      <c r="B95" s="4"/>
      <c r="C95" s="4"/>
      <c r="D95" s="5"/>
      <c r="E95" s="10"/>
      <c r="F95" s="4"/>
      <c r="G95" s="7"/>
      <c r="H95" s="12"/>
      <c r="I95" s="6"/>
      <c r="J95" s="20"/>
      <c r="L95" s="14"/>
    </row>
    <row r="96" spans="1:14" x14ac:dyDescent="0.25">
      <c r="A96" s="65"/>
      <c r="B96" s="66"/>
      <c r="C96" s="66"/>
      <c r="D96" s="66"/>
      <c r="E96" s="66"/>
      <c r="F96" s="66"/>
      <c r="G96" s="66"/>
      <c r="H96" s="66"/>
      <c r="I96" s="66"/>
      <c r="J96" s="66"/>
    </row>
    <row r="97" spans="1:10" x14ac:dyDescent="0.25">
      <c r="A97" s="67"/>
      <c r="B97" s="67"/>
      <c r="C97" s="67"/>
      <c r="D97" s="67"/>
      <c r="E97" s="67"/>
      <c r="F97" s="67"/>
      <c r="G97" s="67"/>
      <c r="H97" s="67"/>
      <c r="I97" s="67"/>
      <c r="J97" s="67"/>
    </row>
    <row r="98" spans="1:10" x14ac:dyDescent="0.25">
      <c r="A98" s="67"/>
      <c r="B98" s="67"/>
      <c r="C98" s="67"/>
      <c r="D98" s="67"/>
      <c r="E98" s="67"/>
      <c r="F98" s="67"/>
      <c r="G98" s="67"/>
      <c r="H98" s="67"/>
      <c r="I98" s="67"/>
      <c r="J98" s="67"/>
    </row>
    <row r="99" spans="1:10" x14ac:dyDescent="0.25">
      <c r="A99" s="67"/>
      <c r="B99" s="67"/>
      <c r="C99" s="67"/>
      <c r="D99" s="67"/>
      <c r="E99" s="67"/>
      <c r="F99" s="67"/>
      <c r="G99" s="67"/>
      <c r="H99" s="67"/>
      <c r="I99" s="67"/>
      <c r="J99" s="67"/>
    </row>
    <row r="100" spans="1:10" x14ac:dyDescent="0.25">
      <c r="A100" s="67"/>
      <c r="B100" s="67"/>
      <c r="C100" s="67"/>
      <c r="D100" s="67"/>
      <c r="E100" s="67"/>
      <c r="F100" s="67"/>
      <c r="G100" s="67"/>
      <c r="H100" s="67"/>
      <c r="I100" s="67"/>
      <c r="J100" s="67"/>
    </row>
    <row r="101" spans="1:10" x14ac:dyDescent="0.25">
      <c r="A101" s="67"/>
      <c r="B101" s="67"/>
      <c r="C101" s="67"/>
      <c r="D101" s="67"/>
      <c r="E101" s="67"/>
      <c r="F101" s="67"/>
      <c r="G101" s="67"/>
      <c r="H101" s="67"/>
      <c r="I101" s="67"/>
      <c r="J101" s="67"/>
    </row>
    <row r="102" spans="1:10" x14ac:dyDescent="0.25">
      <c r="A102" s="67"/>
      <c r="B102" s="67"/>
      <c r="C102" s="67"/>
      <c r="D102" s="67"/>
      <c r="E102" s="67"/>
      <c r="F102" s="67"/>
      <c r="G102" s="67"/>
      <c r="H102" s="67"/>
      <c r="I102" s="67"/>
      <c r="J102" s="67"/>
    </row>
    <row r="103" spans="1:10" x14ac:dyDescent="0.25">
      <c r="A103" s="67"/>
      <c r="B103" s="67"/>
      <c r="C103" s="67"/>
      <c r="D103" s="67"/>
      <c r="E103" s="67"/>
      <c r="F103" s="67"/>
      <c r="G103" s="67"/>
      <c r="H103" s="67"/>
      <c r="I103" s="67"/>
      <c r="J103" s="67"/>
    </row>
    <row r="104" spans="1:10" x14ac:dyDescent="0.25">
      <c r="A104" s="67"/>
      <c r="B104" s="67"/>
      <c r="C104" s="67"/>
      <c r="D104" s="67"/>
      <c r="E104" s="67"/>
      <c r="F104" s="67"/>
      <c r="G104" s="67"/>
      <c r="H104" s="67"/>
      <c r="I104" s="67"/>
      <c r="J104" s="67"/>
    </row>
    <row r="105" spans="1:10" x14ac:dyDescent="0.25">
      <c r="A105" s="67"/>
      <c r="B105" s="67"/>
      <c r="C105" s="67"/>
      <c r="D105" s="67"/>
      <c r="E105" s="67"/>
      <c r="F105" s="67"/>
      <c r="G105" s="67"/>
      <c r="H105" s="67"/>
      <c r="I105" s="67"/>
      <c r="J105" s="67"/>
    </row>
    <row r="106" spans="1:10" x14ac:dyDescent="0.25">
      <c r="A106" s="67"/>
      <c r="B106" s="67"/>
      <c r="C106" s="67"/>
      <c r="D106" s="67"/>
      <c r="E106" s="67"/>
      <c r="F106" s="67"/>
      <c r="G106" s="67"/>
      <c r="H106" s="67"/>
      <c r="I106" s="67"/>
      <c r="J106" s="67"/>
    </row>
    <row r="107" spans="1:10" x14ac:dyDescent="0.25">
      <c r="A107" s="67"/>
      <c r="B107" s="67"/>
      <c r="C107" s="67"/>
      <c r="D107" s="67"/>
      <c r="E107" s="67"/>
      <c r="F107" s="67"/>
      <c r="G107" s="67"/>
      <c r="H107" s="67"/>
      <c r="I107" s="67"/>
      <c r="J107" s="67"/>
    </row>
    <row r="108" spans="1:10" x14ac:dyDescent="0.25">
      <c r="A108" s="67"/>
      <c r="B108" s="67"/>
      <c r="C108" s="67"/>
      <c r="D108" s="67"/>
      <c r="E108" s="67"/>
      <c r="F108" s="67"/>
      <c r="G108" s="67"/>
      <c r="H108" s="67"/>
      <c r="I108" s="67"/>
      <c r="J108" s="67"/>
    </row>
    <row r="109" spans="1:10" x14ac:dyDescent="0.25">
      <c r="A109" s="67"/>
      <c r="B109" s="67"/>
      <c r="C109" s="67"/>
      <c r="D109" s="67"/>
      <c r="E109" s="67"/>
      <c r="F109" s="67"/>
      <c r="G109" s="67"/>
      <c r="H109" s="67"/>
      <c r="I109" s="67"/>
      <c r="J109" s="67"/>
    </row>
    <row r="110" spans="1:10" x14ac:dyDescent="0.25">
      <c r="A110" s="67"/>
      <c r="B110" s="67"/>
      <c r="C110" s="67"/>
      <c r="D110" s="67"/>
      <c r="E110" s="67"/>
      <c r="F110" s="67"/>
      <c r="G110" s="67"/>
      <c r="H110" s="67"/>
      <c r="I110" s="67"/>
      <c r="J110" s="67"/>
    </row>
    <row r="111" spans="1:10" x14ac:dyDescent="0.25">
      <c r="A111" s="67"/>
      <c r="B111" s="67"/>
      <c r="C111" s="67"/>
      <c r="D111" s="67"/>
      <c r="E111" s="67"/>
      <c r="F111" s="67"/>
      <c r="G111" s="67"/>
      <c r="H111" s="67"/>
      <c r="I111" s="67"/>
      <c r="J111" s="67"/>
    </row>
    <row r="112" spans="1:10" ht="16.5" customHeight="1" x14ac:dyDescent="0.25">
      <c r="A112" s="67"/>
      <c r="B112" s="67"/>
      <c r="C112" s="67"/>
      <c r="D112" s="67"/>
      <c r="E112" s="67"/>
      <c r="F112" s="67"/>
      <c r="G112" s="67"/>
      <c r="H112" s="67"/>
      <c r="I112" s="67"/>
      <c r="J112" s="67"/>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7"/>
    </row>
  </sheetData>
  <mergeCells count="1">
    <mergeCell ref="A96:J112"/>
  </mergeCells>
  <phoneticPr fontId="10" type="noConversion"/>
  <hyperlinks>
    <hyperlink ref="E24" r:id="rId1" display="LOCAÇÃO DO IMÓVEL DA PROMOTORIA DE JUSTIÇA DA COMARCA DE VIÇOSA/CE CONFORME CONTRATO 051/2019                      REFERENTE AOS MESES DE JANEIRO A MARÇO/2022            " xr:uid="{F59DAA82-13D0-4DFE-970F-E7585DE5B8A7}"/>
    <hyperlink ref="E25" r:id="rId2" display="LOCAÇÃO DO IMÓVEL DA PROMOTORIA DE JUSTIÇA DE MORADA NOVA/CE CONFORME CONTRATO 043/2013 REFERENTE                      AOS MESES DE JANEIRO A MARÇO/2022           " xr:uid="{453E67F7-0F82-4708-8864-D187AEC1932A}"/>
    <hyperlink ref="E26" r:id="rId3" display="LOCAÇÃO DO IMÓVEL DA PROMOTORIA DE JUSTIÇA DE CRATEÚS/CE CONFORME CONTRATO 040/2018 REFERENTE AOS                      MESES DE JANEIRO A MARÇO/2022           " xr:uid="{E701086A-BDFF-4D0E-A05A-4BBF23475520}"/>
    <hyperlink ref="E27" r:id="rId4" display="LOCAÇÃO DO IMÓVEL SEDE DAS PROMOTORIAS DE JUSTIÇA E DECON DE ICÓ/CE CONFORME CONTRATO 037/2011                      REFERENTE AOS MESES DE JANEIRO A MARÇO/2022            " xr:uid="{E57DB96A-ED2C-4237-B66F-B17E084AA699}"/>
    <hyperlink ref="E28" r:id="rId5" display="LOCAÇÃO DO IMÓVEL SEDE DAS PROMOTORIAS DE JUSTIÇA QUIXERAMOBIM/CE CONFORME CONTRATO 029/2012                      REFERENTE AOS MESES DE JANEIRO A MARÇO/2022            " xr:uid="{502B576A-404F-45E3-9594-7D95778A869A}"/>
    <hyperlink ref="E29" r:id="rId6" display="LOCAÇÃO DO IMÓVEL SEDE DAS PROMOTORIAS DE JUSTIÇA DE TIANGUÁ/CE CONFORME APOSTILAMENTO N° 2 E                      CONTRATO 022/2013 REFERENTE AOS MESES DE JANEIRO A MARÇO/2022            " xr:uid="{E9110FBC-5184-4AF6-90CD-15D3B254E7EE}"/>
    <hyperlink ref="E30" r:id="rId7" display="LOCAÇÃO DO IMÓVEL SEDE DAS PROMOTORIAS DE JUSTIÇA DE GUAIÚBA/CE CONFORME CONTRATO 022/2010                      REFERENTE AOS MESES DE JANEIRO A MARÇO/2022            " xr:uid="{6A1A5632-442A-4D0E-8E9E-A737F222F0A6}"/>
    <hyperlink ref="E31" r:id="rId8" display="LOCAÇÃO DO IMÓVEL SEDE DAS PROMOTORIAS DE JUSTIÇA DE CANINDÉ/CE CONFORME APOSTILAMENTO N° 009/2017 E                      CONTRATO 009/2016 REFERENTE AOS MESES DE JANEIRO A MARÇO/2022            " xr:uid="{8EC0C9A3-29C8-4982-A0EC-EC0836F5A7ED}"/>
    <hyperlink ref="E32" r:id="rId9" display="LOCAÇÃO DO IMÓVEL SEDE DAS PROMOTORIAS DE JUSTIÇA DE JARDIM/CE CONFORME CONTRATO 008/2017 REFERENTE                      AOS MESES DE JANEIRO A MARÇO/2022           " xr:uid="{5DB6D88E-AC81-489A-9665-ABCE880BC216}"/>
    <hyperlink ref="E34" r:id="rId10" display="PARCELAS DE JAN, FEV E MAR/2022, DOS 26 ALUNOS MATRICULADOS NA &quot;ESPECIALIZAÇÃO EM COMBATE A                     CORRUPÇÃO&quot;, CONFORME CONTRATO Nº 26/2020 - POR ESTIMATIVA.           " xr:uid="{3B154D83-E229-432F-A859-A4A1203C8AC5}"/>
    <hyperlink ref="E35" r:id="rId11" display="TAXAS CONDOMINIAIS REFERENTES A SALA 403 DO EDIFÍCIO OFFICE &amp; MEDICAL CENTER, SITUADO NA AVENIDA                      EUSÉBIO DE QUEIROZ, N° 4808, CENTRO, EUASÉBIO CONFORME CONTRATO 045/2021 REFERENTE JANEIRO A                      MARÇO/2022" xr:uid="{B17AFF6F-808E-4C3D-921A-AF887A729DF7}"/>
    <hyperlink ref="E36" r:id="rId12" display="LOCAÇÃO DA SALA 403 DO EDIFÍCIO OFFICE &amp; MEDICAL CENTER, SITUADO NA AVENIDA EUSÉBIO DE QUEIROZ, N° 4808,                      CENTRO, EUSÉBIO PARA ABRIGAR A SEDE DAS PROMOTORIAS DE JUSTIÇA CONFORME CONTRATO 045/2021 REFERENTE                      JANEIRO A MARÇO/2022" xr:uid="{D3B4A0BF-BC5E-47C5-91D5-6321BE3134D2}"/>
    <hyperlink ref="E37" r:id="rId13" display="LOCAÇÃO DE IMÓVEL PARA ABRIGAR A SEDE DAS PROMOTORIAS DE JUSTIÇA EM ALTO SANTO/CE CONFORME CONTRATO                      025/2021 REFERENTE JANEIRO A MARÇO/2022            " xr:uid="{4B1E50D1-95DA-4857-9198-6CFFDA1BFBCF}"/>
    <hyperlink ref="E38" r:id="rId14" display="LOCAÇÃO DE IMÓVEL PARA ABRIGAR A SEDE DAS PROMOTORIAS DE JUSTIÇA EM BREJO SANTO/CE CONFORME                      CONTRATO 026/2021 REFERENTE JANEIRO A MARÇO/2022            " xr:uid="{276CDE05-828E-4BCC-8E48-BAD9D2200377}"/>
    <hyperlink ref="E39" r:id="rId15" display="LOCAÇÃO DE IMÓVEL PARA ABRIGAR A SEDE DAS PROMOTORIAS DE JUSTIÇA EM CAUCAIA/CE CONFORME CONTRATO                       048/2019 REFERENTE JANEIRO A MARÇO/2022           " xr:uid="{ECE4BAC0-F916-45E5-A50B-D9DFB3416304}"/>
    <hyperlink ref="E40" r:id="rId16" display="TAXAS CONDOMINIAIS REFERENTES A SALA 403 DO EDIFÍCIO OFFICE &amp; MEDICAL CENTER, SITUADO NA AVENIDA EUSÉBIO                   DE QUEIROZ, N° 4808, CENTRO, EUASÉBIO CONFORME CONTRATO 045/2021 REFERENTE JANEIRO A MARÇO/2022           " xr:uid="{010799C3-1D99-4384-928A-BF41918BD31C}"/>
    <hyperlink ref="E41" r:id="rId17" display="LOCAÇÃO DA SALA 403 DO EDIFÍCIO OFFICE &amp; MEDICAL CENTER, SITUADO NA AVENIDA EUSÉBIO DE QUEIROZ, N° 4808,                   CENTRO, EUSÉBIO PARA ABRIGAR A SEDE DAS PROMOTORIAS DE JUSTIÇA CONFORME CONTRATO 045/2021 REFERENTE                   JANEIRO A MARÇO/2022" xr:uid="{4AFB137F-7422-4C6B-83D4-FCDEAB0949CB}"/>
    <hyperlink ref="E42" r:id="rId18" display="TAXAS CONDOMINIAIS REFERENTES A SALA 403 DO EDIFÍCIO OFFICE &amp; MEDICAL CENTER, SITUADO NA AVENIDA                      EUSÉBIO DE QUEIROZ, N°4808, CENTRO, EUSÉBIO CONFORME CONTRATO 045/2021 REFERENTE JANEIRO A                      MARÇO/2022" xr:uid="{115362B3-3D9E-4F84-A00F-C4DA617B9145}"/>
    <hyperlink ref="E43" r:id="rId19" display="ALUGUEL DO IMÓVEL SEDE DAS PROMOTORIAS DE RUSSAS, CONFORME CONTRATO Nº 08/2015/CPL/PGJ, REF. JAN, FEV                       E MAR/2022 - POR ESTIMATIVA.           " xr:uid="{0AFA810B-B4D7-4DC9-9249-E6937F6AB93D}"/>
    <hyperlink ref="E44" r:id="rId20" display="LOCAÇÃO DA SALA 403 DO EDIFÍCIO OFFICE &amp; MEDICAL CENTER, SITUADO NA AVENIDA EUSÉBIO DE QUEIROZ, N° 4808,                       CENTRO, EUSÉBIO PARA ABRIGAR A SEDE DAS PROMOTORIAS DE JUSTIÇA CONFORME CONTRATO 045/2021 REFERENTE                       JANEIRO A MARÇO/2022" xr:uid="{C692AFD1-9E82-44D8-A1F7-D3C6BC92CF53}"/>
    <hyperlink ref="E45" r:id="rId21" display="ALUGUEL DO IMÓVEL SEDE DAS PROMOTORIAS DE BARBALHA, CONFORME CONTRATO Nº 04/2013/CPL/PGJ, REF. JAN,                        FEV E MAR/2022 - POR ESTIMATIVA            " xr:uid="{CE4FF10F-249B-4660-802E-215B852C0484}"/>
    <hyperlink ref="E46" r:id="rId22" display="ALUGUEL DO IMÓVEL SEDE DAS PROMOTORIAS DE JUSTIÇA DE SOBRAL, CONFORME CONTRATO Nº 02/2017, REF. JAN,                       FEV E MAR/2022 - POR ESTIMATIVA.           " xr:uid="{CBB1790C-2B9D-470F-84FA-73F01E94CEDD}"/>
    <hyperlink ref="E47" r:id="rId23" display="ALUGUEL DO IMÓVEL SEDE DAS PROMOTORIAS DE BATURITÉ, CONFORME CONTRATO Nº 04/2020, REF. JAN, FEV E                       MAR/2022 - POR ESTIMATIVA           " xr:uid="{79654B7F-80B4-4114-8E3D-E2B8DC410738}"/>
    <hyperlink ref="E48" r:id="rId24" display="ALUGUEL DO IMÓVEL SEDE DO NÚCLEO DE MEDIAÇÃO COMUNITÁRIA DE MARACANAÚ, CONFORME CONTRATO Nº                       20/2017, REF. JAN, FEV E MAR/2022 - POR ESTIMATIVA.           " xr:uid="{A12FB8D8-260D-4974-AD13-F785F620789D}"/>
    <hyperlink ref="E49" r:id="rId25" display="ALUGUEL DE DUAS SALAS COMERCIAIS ONDE FUNCIONAM AS PROMOTORIAS DE JUSTIÇA DE JUAZEIRO DO NORTE,                      CONFORME CONTRATO Nº 12/2017/CPL/PGJ, REF. JAN, FEV E MAR/2022 - POR ESTIMATIVA.            " xr:uid="{78B60B11-6F15-4942-A448-D117F67266B7}"/>
    <hyperlink ref="E50" r:id="rId26" display="CONDOMÍNIO DE DUAS SALAS COMERCIAIS ONDE FUNCIONAM AS PROMOTORIAS DE JUSTIÇA DE JUAZEIRO DO NORTE,                      CONFORME CONTRATO Nº 12/2017/CPL/PGJ, REF. JAN, FEV E MAR/2022 - POR ESTIMATIVA.           " xr:uid="{3E7C2539-72A7-427E-A2F4-BE1329493BF8}"/>
    <hyperlink ref="E52" r:id="rId27"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40D27A3B-AEA9-450C-BA23-F11FF2687E9E}"/>
    <hyperlink ref="E53" r:id="rId28"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CB4852D4-E668-4D4E-9E02-3414331B6B82}"/>
    <hyperlink ref="E54" r:id="rId29"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57DBFA54-ADB6-4168-BDFB-32C46610404C}"/>
    <hyperlink ref="E55" r:id="rId30"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42D31484-74AA-4BA3-AB9E-CCE1DEFB2446}"/>
    <hyperlink ref="E56" r:id="rId31"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B04440CD-59CC-4B6A-B833-242DDF857564}"/>
    <hyperlink ref="E57" r:id="rId32"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099ADD70-424D-4B79-BC12-3B56E5F36B94}"/>
    <hyperlink ref="E58" r:id="rId33"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204D22DF-6E8C-42C4-B45A-8843CCB61783}"/>
    <hyperlink ref="E59" r:id="rId34"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E15555F8-2673-4CA5-9160-E14D62C2E901}"/>
    <hyperlink ref="E60" r:id="rId35" display="LOCAÇÃO DO IMÓVEL LOCALIZADO NA RUA NELSON STUDART, N°199, LUCIANO CAVALCANTE, FORTALEZA/CE, CUJA                      FINALIDADE É ABRIGAR A SEDE DAS PROMOTORIAS DE JUSTIÇA DA FAZENDA PÚBLICA, NUDETOR E GDESC, CONFORME                      CONTRATO N°028/2015 REFERENTE JANEIRO A MARÇO/2022" xr:uid="{0E213AFE-DE4D-4E2E-A93C-77B5014A8A35}"/>
    <hyperlink ref="E61" r:id="rId36" display="LOCAÇÃO DO IMÓVEL LOCALIZADO NA RUA NELSON STUDART, N°199, LUCIANO CAVALCANTE, FORTALEZA/CE, CUJA                  FINALIDADE É ABRIGAR A SEDE DAS PROMOTORIAS DE JUSTIÇA DA FAZENDA PÚBLICA, NUDETOR E GDESC, CONFORME                  CONTRATO N°028/2015 REFERENTE JANEIRO A MARÇO/2022" xr:uid="{EEC8D5B5-F4DC-488D-9288-A4E5A5E9128E}"/>
    <hyperlink ref="E62" r:id="rId37" display="LOCAÇÃO DO IMÓVEL LOCALIZADO NA RUA MAJOR FACUNDO, N°2240, FÁTIMA, FORTALEZA/CE, CUJA FINALIDADE É                        ABRIGAR O ARQUIVO DE DOCUMENTOS DO MP/CE, CONFORME CONTRATO N°001/2003 REFERENTE JANEIRO A                        MARÇO/2022" xr:uid="{AB4C6906-A3A7-452E-B35A-4DB4B49F7F56}"/>
    <hyperlink ref="E63" r:id="rId38" display="ALUGUEL DO IMÓVEL SEDE DAS PROMOTORIAS DE JUSTIÇA DE MARANGUAPE, CONFORME CONTRATO Nº 26/2017, REF.                       JAN, FEV E MAR/2022 - POR ESTIMATIVA           " xr:uid="{3C7F9B58-4145-4B9B-BDDF-6FD40E24ED76}"/>
    <hyperlink ref="E64" r:id="rId39" display="ALUGUEL DO IMÓVEL SEDE DAS PROMOTORIAS DE JUSTIÇA DE GRANJA, CONFORME CONTRATO Nº 74/2019,                       REFERENTE: JAN, FEV E MAR/2022 - POR ESTIMATIVA           " xr:uid="{E55AB6CD-7948-4D1C-957E-E5825FA0166C}"/>
    <hyperlink ref="E65" r:id="rId40" display="TAXAS CONDOMINIAIS DO IMÓVEL SEDE DA 8ª PROMOTORIA DE JUSTIÇA DE JUAZEIRO DO NORTE, CONFORME                       CONTRATO Nº 63/2019, REF. JAN, FEV E MAR/2022 - POR ESTIMATIVA.           " xr:uid="{5E8650C2-F929-4608-AC42-B2A861F01F72}"/>
    <hyperlink ref="E66" r:id="rId41" display="ALUGUEL DO IMÓVEL SEDE DAS PROMOTORIAS DE JUSTIÇA DE ACARAÚ, CONFORME CONTRATO Nº 61/2019, REF. JAN,                       FEV E MAR/2022 - POR ESTIMATIVA.           " xr:uid="{5EF5E3F4-E3DB-4F66-B784-5A5DCBA9DB7B}"/>
    <hyperlink ref="E67" r:id="rId42" display="ALUGUEL DO IMÓVEL SEDE DAS PROMOTORIAS DE CASCAVEL, CONFORME CONTRATO Nº 39/2013/CPL/PGJ, REFERENTE                       JAN, FEV E MAR/2022 - POR ESTIMATIVA           " xr:uid="{E72C46DF-68C5-4619-A8E7-A493F1EB08CC}"/>
    <hyperlink ref="E68" r:id="rId43" display="TAXAS CONDOMINIAIS DO IMÓVEL SEDE DAS PROMOTORIAS DE JUSTIÇA DO EUSÉBIO, CONFORME CONTRATO Nº                       27/2021, REFERENTE JAN, FEV E MAR/2022 - POR ESTIMATIVA.           " xr:uid="{46AED009-1381-4982-8938-377D2D714C24}"/>
    <hyperlink ref="E69" r:id="rId44"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1C6DDF1F-0681-495A-9CF2-B220F0A60AD5}"/>
    <hyperlink ref="E70" r:id="rId45" display="LOCAÇÃO DE IMÓVEL PARA ABRIGAR A SEDE DAS PROMOTORIAS DE JUSTIÇA EM CAUCAIA/CE CONFORME CONTRATO                       048/2019 REFERENTE JANEIRO A MARÇO/2022           " xr:uid="{C12A0140-C7AA-42FC-AAFC-556B7533270C}"/>
    <hyperlink ref="E71" r:id="rId46" display="LOCAÇÃO DE IMÓVEL EM MOMBAÇA/CE CONFORME CONTRATO 84/2019 REFERENTE AOS MESES DE JANEIRO A                         MARÇO/2022           " xr:uid="{2674FAC9-ACF9-4BBC-BCB2-3AAEA0ED754A}"/>
    <hyperlink ref="E72" r:id="rId47" display="ALUGUEL DO IMÓVEL SEDE DAS PROMOTORIAS DE RUSSAS, CONFORME CONTRATO Nº 35/2021, REFERENTE JAN, FEV                         E MAR/2022.           " xr:uid="{86A78E2A-D9C7-4273-96CD-F6F3D3930E20}"/>
    <hyperlink ref="E74" r:id="rId48" display="SERVIÇOS DOS CORREIOS POR MEIO DOS CANAIS DE ATENDIMENTO DISPONIBILIZADOS, CONFORME CONTRATO                        023/2020, REFERENTE AOS MESES JAN, FEV E MAR/2022.           " xr:uid="{71B406DB-B1B2-4535-86DB-AA0F1BAA183B}"/>
    <hyperlink ref="E79" r:id="rId49" display="ALUGUEL DO IMÓVEL SEDE DA 8ª PROMOTORIA DE JUSTIÇA DE JUAZEIRO DO NORTE, CONFORME CONTRATO Nº                       63/2019, REFERENTE JAN, FEV E MAR/2022.           " xr:uid="{C8900917-5D16-4DBD-936B-ACB1FF10939C}"/>
    <hyperlink ref="E80" r:id="rId50" display="LOCAÇÃO DO IMÓVEL EM PARAIBAPA-CE CONFORME CONTRATO 085/2019 REFERENTE OS MESES DE JANEIRO A                          MARÇO/2022           " xr:uid="{75C2A147-1E98-4569-B020-9E5F960265A5}"/>
    <hyperlink ref="E87" r:id="rId51" display="ALUGUEL DO IMÓVEL SEDE DAS PROMOTORIAS DE JUSTIÇA DO EUSÉBIO, CONFORME CONTRATO Nº 27/2021,                        REFERENTE AOS MESES DE JAN, FEV E MAR/2022.           " xr:uid="{B7B53311-C429-4D1D-B18D-107464BC0E4E}"/>
    <hyperlink ref="E88" r:id="rId52" display="ALUGUEL DO IMÓVEL SEDE DAS PROMOTORIAS DE JUSTIÇA DE SÃO BENEDITO, CONFORME CONTRATO Nº 34/2021,                       REFERENTE JAN, FEV E MAR/2022.           " xr:uid="{98BEB91A-78E8-4751-A796-1BCF489A7DC7}"/>
    <hyperlink ref="E89" r:id="rId53" display="ALUGUEL DO IMÓVEL SEDE DAS PROMOTORIAS DE JAGUARIBE, CONFORME CONTRATO Nº 24/2019, REF. JAN, FEV E                           MAR/2022.           " xr:uid="{114530BA-314A-4E84-AF1F-297204E6FD03}"/>
    <hyperlink ref="E90" r:id="rId54" display="LOCAÇÃO DO IMÓVEL SITUADO NA RUA LOURENÇO FEITOSA, N°90, JOSÉ BONIFÁCIO, FORTALEZA/CE, CUJA FINALIDADE                        É ABRIGAR A SEDE DAS PROMOTORIAS DE JUSTIÇA CÍVEIS DESTA COMARCA, CONFORME CONTRATO 006/2017,                        REFERENTE AOS MESES DE JANEIRO A MARÇO/2022" xr:uid="{C70579E0-1344-4B10-8A90-810731CD676B}"/>
    <hyperlink ref="E91" r:id="rId55" display="FORNECIMENTO DE SERVIÇOS DE MANUTENÇÕES PREVENTIVAS E CORRETIVAS DA PLATAFORMA ELEVATÓRIA DO                       PRÉDIO DE INVESTIGAÇÕES, CONFORME CONTRATO 053/2019.           " xr:uid="{0B49BD99-80F7-4E57-9BDC-BDF2561C791B}"/>
    <hyperlink ref="E92" r:id="rId56"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3E640A70-855E-4101-A9AD-F97517BF5BF0}"/>
    <hyperlink ref="E93" r:id="rId57" display="LOCAÇÃO DO IMÓVEL SEDE DAS PROMOTORIAS DE JUSTIÇA DE JUAZEIRO DO NORTE/CE, CONFORME CONTRATO N°                       001/2015, APOSTILAMENTO 006/2017 E 5° ADITIVO, REFERENTE JANEIRO A MARÇO/2022.           " xr:uid="{52BEB718-108E-4C72-A3BA-95F618AB7B93}"/>
    <hyperlink ref="E94" r:id="rId58" display="REEMBOLSO DO IPTU/2022, REFERENTE AO IMÓVEL ONDE FUNCIONA A SEDE DAS PROMOTORIAS DE JUSTIÇA DA                      COMARCA DE GRANJA/CE, IMÓVEL DE PROPRIEDADE DO SR ARY FONTENELE BATISTA, CONFORME CONTRATO 074/2019.           " xr:uid="{39D329A0-0B60-4510-A608-BA1A6CE0F98F}"/>
    <hyperlink ref="E81" r:id="rId59" xr:uid="{2EA4F9F8-A7B1-4E39-B1B3-E6855F382D32}"/>
    <hyperlink ref="E3" r:id="rId60" xr:uid="{D5D4DF48-FD36-4DFF-B23C-C96B22E65512}"/>
    <hyperlink ref="E4" r:id="rId61" xr:uid="{BAE85895-A4CE-4086-9BB2-2549A25E8A97}"/>
    <hyperlink ref="E17" r:id="rId62" xr:uid="{B81745E8-8ECF-48B8-88E5-3E90452218E7}"/>
    <hyperlink ref="E18" r:id="rId63" xr:uid="{FEBEC294-189C-41C5-9299-AE7FEDA861BB}"/>
    <hyperlink ref="E19" r:id="rId64" xr:uid="{15DD6B95-A53B-47E9-8768-7BE17E3C2828}"/>
    <hyperlink ref="E20" r:id="rId65" xr:uid="{DBC6353A-5AE8-439B-A15D-FA535936E80D}"/>
    <hyperlink ref="E21" r:id="rId66" xr:uid="{A116B44B-A072-493A-B9F9-1D6EE841EDC7}"/>
    <hyperlink ref="E22" r:id="rId67" xr:uid="{E9953578-E83B-4460-92B6-E43115348D0C}"/>
    <hyperlink ref="E23" r:id="rId68" xr:uid="{9CF1A754-5D2E-442A-9317-B9C3AF2B1C9E}"/>
    <hyperlink ref="E83" r:id="rId69" display="SERVIÇO DE REGISTRO E EMISSÃO DO DIGITAL OBJECT IDENTIFER (DOI), GERADO TRIMESTRALMENTE PELA ASSOCIAÇÃO                      BRASILEIRA DE EDITORES CIENTÍFICOS (ABEC BRASIL) E PELA AGÊNCIA DE REGISTRO DE NÚMEROS DOI CROSSREF,                      CONFORME CONSTA NO CONTRATO Nº 036/2021." xr:uid="{279351E8-285F-45F9-AE49-4DB530565FD2}"/>
  </hyperlinks>
  <pageMargins left="0.511811024" right="0.511811024" top="0.78740157499999996" bottom="0.78740157499999996" header="0.31496062000000002" footer="0.31496062000000002"/>
  <pageSetup paperSize="9" orientation="portrait" r:id="rId70"/>
  <drawing r:id="rId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3003A-280C-4788-B2B3-CDE2670D0C0B}">
  <dimension ref="A1:U186"/>
  <sheetViews>
    <sheetView topLeftCell="A147" workbookViewId="0">
      <selection activeCell="A155" sqref="A155"/>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8" width="21.5703125" hidden="1" customWidth="1"/>
    <col min="19" max="19" width="41" hidden="1" customWidth="1"/>
    <col min="20" max="20" width="27.85546875" hidden="1" customWidth="1"/>
    <col min="21" max="21" width="30.5703125"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0"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0"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0"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0"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0"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0"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0"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0"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0"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0"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0"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0"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0"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0"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0"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0"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0"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0"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0"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0"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0"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0"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0"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0"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0"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0"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0"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0"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0"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0"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0"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0"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0"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0"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0"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0"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0"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0"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0"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0"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0"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0"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0" t="str">
        <f>HYPERLINK("http://www.mpce.mp.br/wp-content/uploads/2022/08/Contrato-no-039-2013-CPL-PGJ-X-Promotoria-Cascavel.pdf","1460/2013-6")</f>
        <v>1460/2013-6</v>
      </c>
      <c r="D67" s="5">
        <v>44594</v>
      </c>
      <c r="E67" s="19" t="s">
        <v>950</v>
      </c>
      <c r="F67" s="4" t="s">
        <v>25</v>
      </c>
      <c r="G67" s="7" t="str">
        <f t="shared" ref="G67:G94"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0"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0"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0"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0"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0"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0"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0"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0"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0"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0"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0"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0"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0"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0"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0"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0"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0"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0"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0"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0"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0"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0"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94" si="4">"http://www.mpce.mp.br/wp-content/uploads/2022/08/"&amp;M89&amp;".pdf"</f>
        <v>http://www.mpce.mp.br/wp-content/uploads/2022/08/2022NE00313.pdf</v>
      </c>
    </row>
    <row r="90" spans="1:14" ht="85.5" x14ac:dyDescent="0.25">
      <c r="A90" s="3" t="s">
        <v>22</v>
      </c>
      <c r="B90" s="4" t="s">
        <v>23</v>
      </c>
      <c r="C90" s="40"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0"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0"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0"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0"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0" t="str">
        <f>HYPERLINK("http://www8.mpce.mp.br/Dispensa/092021000305631.pdf","09.2021.00030563-1")</f>
        <v>09.2021.00030563-1</v>
      </c>
      <c r="D95" s="24">
        <v>44627</v>
      </c>
      <c r="E95" s="25" t="s">
        <v>207</v>
      </c>
      <c r="F95" s="4" t="s">
        <v>463</v>
      </c>
      <c r="G95" s="7" t="str">
        <f t="shared" ref="G95:G155" si="5">HYPERLINK(N95,M95)</f>
        <v>2022NE00423</v>
      </c>
      <c r="H95" s="26" t="s">
        <v>374</v>
      </c>
      <c r="I95" s="27" t="s">
        <v>265</v>
      </c>
      <c r="J95" s="25" t="s">
        <v>312</v>
      </c>
      <c r="L95" s="29"/>
      <c r="M95" s="28" t="s">
        <v>450</v>
      </c>
      <c r="N95" s="28" t="str">
        <f t="shared" ref="N95:N154" si="6">"http://www.mpce.mp.br/wp-content/uploads/2022/08/"&amp;M95&amp;".pdf"</f>
        <v>http://www.mpce.mp.br/wp-content/uploads/2022/08/2022NE00423.pdf</v>
      </c>
    </row>
    <row r="96" spans="1:14" ht="85.5" x14ac:dyDescent="0.25">
      <c r="A96" s="3" t="s">
        <v>22</v>
      </c>
      <c r="B96" s="4" t="s">
        <v>23</v>
      </c>
      <c r="C96" s="40" t="str">
        <f>HYPERLINK("http://www.mpce.mp.br/wp-content/uploads/2022/08/CONTRATO-006-2017.pdf","48729/2016-2")</f>
        <v>48729/2016-2</v>
      </c>
      <c r="D96" s="24">
        <v>44627</v>
      </c>
      <c r="E96" s="19" t="s">
        <v>208</v>
      </c>
      <c r="F96" s="4" t="s">
        <v>145</v>
      </c>
      <c r="G96" s="7" t="str">
        <f t="shared" si="5"/>
        <v>2022NE00431</v>
      </c>
      <c r="H96" s="22" t="s">
        <v>375</v>
      </c>
      <c r="I96" s="6" t="s">
        <v>266</v>
      </c>
      <c r="J96" s="20" t="s">
        <v>310</v>
      </c>
      <c r="L96" s="14"/>
      <c r="M96" t="s">
        <v>451</v>
      </c>
      <c r="N96" t="str">
        <f t="shared" si="6"/>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5"/>
        <v>2022NE00432</v>
      </c>
      <c r="H97" s="22" t="s">
        <v>376</v>
      </c>
      <c r="I97" s="6" t="s">
        <v>253</v>
      </c>
      <c r="J97" s="20" t="s">
        <v>300</v>
      </c>
      <c r="L97" s="14"/>
      <c r="M97" t="s">
        <v>452</v>
      </c>
      <c r="N97" t="str">
        <f t="shared" si="6"/>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5"/>
        <v>2022NE00433</v>
      </c>
      <c r="H98" s="22" t="s">
        <v>377</v>
      </c>
      <c r="I98" s="6" t="s">
        <v>31</v>
      </c>
      <c r="J98" s="20" t="s">
        <v>300</v>
      </c>
      <c r="L98" s="14"/>
      <c r="M98" t="s">
        <v>453</v>
      </c>
      <c r="N98" t="str">
        <f t="shared" si="6"/>
        <v>http://www.mpce.mp.br/wp-content/uploads/2022/08/2022NE00433.pdf</v>
      </c>
    </row>
    <row r="99" spans="1:14" ht="114" x14ac:dyDescent="0.25">
      <c r="A99" s="3" t="s">
        <v>22</v>
      </c>
      <c r="B99" s="4" t="s">
        <v>23</v>
      </c>
      <c r="C99" s="40" t="str">
        <f>HYPERLINK("http://www.mpce.mp.br/wp-content/uploads/2022/08/CONTRATO-039-2019.pdf","12910/2019-4")</f>
        <v>12910/2019-4</v>
      </c>
      <c r="D99" s="24">
        <v>44628</v>
      </c>
      <c r="E99" s="19" t="s">
        <v>211</v>
      </c>
      <c r="F99" s="4" t="s">
        <v>481</v>
      </c>
      <c r="G99" s="7" t="str">
        <f t="shared" si="5"/>
        <v>2022NE00435</v>
      </c>
      <c r="H99" s="22" t="s">
        <v>336</v>
      </c>
      <c r="I99" s="6" t="s">
        <v>240</v>
      </c>
      <c r="J99" s="20" t="s">
        <v>1510</v>
      </c>
      <c r="L99" s="14"/>
      <c r="M99" t="s">
        <v>454</v>
      </c>
      <c r="N99" t="str">
        <f t="shared" si="6"/>
        <v>http://www.mpce.mp.br/wp-content/uploads/2022/08/2022NE00435.pdf</v>
      </c>
    </row>
    <row r="100" spans="1:14" ht="99.75" x14ac:dyDescent="0.25">
      <c r="A100" s="3" t="s">
        <v>22</v>
      </c>
      <c r="B100" s="4" t="s">
        <v>23</v>
      </c>
      <c r="C100" s="40" t="str">
        <f>HYPERLINK("http://www.mpce.mp.br/wp-content/uploads/2022/08/CONTRATO-039-2019.pdf","12910/2019-4")</f>
        <v>12910/2019-4</v>
      </c>
      <c r="D100" s="24">
        <v>44628</v>
      </c>
      <c r="E100" s="19" t="s">
        <v>212</v>
      </c>
      <c r="F100" s="4" t="s">
        <v>25</v>
      </c>
      <c r="G100" s="7" t="str">
        <f t="shared" si="5"/>
        <v>2022NE00436</v>
      </c>
      <c r="H100" s="22" t="s">
        <v>315</v>
      </c>
      <c r="I100" s="6" t="s">
        <v>240</v>
      </c>
      <c r="J100" s="20" t="s">
        <v>1510</v>
      </c>
      <c r="L100" s="14"/>
      <c r="M100" t="s">
        <v>455</v>
      </c>
      <c r="N100" t="str">
        <f t="shared" si="6"/>
        <v>http://www.mpce.mp.br/wp-content/uploads/2022/08/2022NE00436.pdf</v>
      </c>
    </row>
    <row r="101" spans="1:14" ht="99.75" x14ac:dyDescent="0.25">
      <c r="A101" s="3" t="s">
        <v>22</v>
      </c>
      <c r="B101" s="4" t="s">
        <v>23</v>
      </c>
      <c r="C101" s="40" t="str">
        <f>HYPERLINK("http://www.mpce.mp.br/wp-content/uploads/2022/08/Contrato-014-2019.pdf","6774/2019-2")</f>
        <v>6774/2019-2</v>
      </c>
      <c r="D101" s="24">
        <v>44628</v>
      </c>
      <c r="E101" s="19" t="s">
        <v>213</v>
      </c>
      <c r="F101" s="4" t="s">
        <v>481</v>
      </c>
      <c r="G101" s="7" t="str">
        <f t="shared" si="5"/>
        <v>2022NE00439</v>
      </c>
      <c r="H101" s="22" t="s">
        <v>338</v>
      </c>
      <c r="I101" s="6" t="s">
        <v>241</v>
      </c>
      <c r="J101" s="20" t="s">
        <v>1511</v>
      </c>
      <c r="L101" s="14"/>
      <c r="M101" t="s">
        <v>456</v>
      </c>
      <c r="N101" t="str">
        <f t="shared" si="6"/>
        <v>http://www.mpce.mp.br/wp-content/uploads/2022/08/2022NE00439.pdf</v>
      </c>
    </row>
    <row r="102" spans="1:14" ht="99.75" x14ac:dyDescent="0.25">
      <c r="A102" s="3" t="s">
        <v>22</v>
      </c>
      <c r="B102" s="4" t="s">
        <v>23</v>
      </c>
      <c r="C102" s="40" t="str">
        <f t="shared" ref="C102:C103" si="7">HYPERLINK("http://www.mpce.mp.br/wp-content/uploads/2022/08/Contrato-014-2019.pdf","6774/2019-2")</f>
        <v>6774/2019-2</v>
      </c>
      <c r="D102" s="24">
        <v>44628</v>
      </c>
      <c r="E102" s="19" t="s">
        <v>214</v>
      </c>
      <c r="F102" s="4" t="s">
        <v>145</v>
      </c>
      <c r="G102" s="7" t="str">
        <f t="shared" si="5"/>
        <v>2022NE00442</v>
      </c>
      <c r="H102" s="22" t="s">
        <v>340</v>
      </c>
      <c r="I102" s="6" t="s">
        <v>241</v>
      </c>
      <c r="J102" s="20" t="s">
        <v>1511</v>
      </c>
      <c r="L102" s="14"/>
      <c r="M102" t="s">
        <v>457</v>
      </c>
      <c r="N102" t="str">
        <f t="shared" si="6"/>
        <v>http://www.mpce.mp.br/wp-content/uploads/2022/08/2022NE00442.pdf</v>
      </c>
    </row>
    <row r="103" spans="1:14" ht="99.75" x14ac:dyDescent="0.25">
      <c r="A103" s="3" t="s">
        <v>22</v>
      </c>
      <c r="B103" s="4" t="s">
        <v>23</v>
      </c>
      <c r="C103" s="40" t="str">
        <f t="shared" si="7"/>
        <v>6774/2019-2</v>
      </c>
      <c r="D103" s="24">
        <v>44628</v>
      </c>
      <c r="E103" s="19" t="s">
        <v>215</v>
      </c>
      <c r="F103" s="4" t="s">
        <v>467</v>
      </c>
      <c r="G103" s="7" t="str">
        <f t="shared" si="5"/>
        <v>2022NE00446</v>
      </c>
      <c r="H103" s="22" t="s">
        <v>337</v>
      </c>
      <c r="I103" s="6" t="s">
        <v>241</v>
      </c>
      <c r="J103" s="20" t="s">
        <v>1511</v>
      </c>
      <c r="L103" s="14"/>
      <c r="M103" t="s">
        <v>458</v>
      </c>
      <c r="N103" t="str">
        <f t="shared" si="6"/>
        <v>http://www.mpce.mp.br/wp-content/uploads/2022/08/2022NE00446.pdf</v>
      </c>
    </row>
    <row r="104" spans="1:14" ht="114" x14ac:dyDescent="0.25">
      <c r="A104" s="3" t="s">
        <v>22</v>
      </c>
      <c r="B104" s="4" t="s">
        <v>23</v>
      </c>
      <c r="C104" s="40" t="str">
        <f>HYPERLINK("http://www.mpce.mp.br/wp-content/uploads/2022/08/Contrato-no-019-2014-CPL-PGJ-X-Eunice-Locacao-Imove-CAOPIJ.pdf","20602/2014-8")</f>
        <v>20602/2014-8</v>
      </c>
      <c r="D104" s="24">
        <v>44629</v>
      </c>
      <c r="E104" s="19" t="s">
        <v>216</v>
      </c>
      <c r="F104" s="4" t="s">
        <v>145</v>
      </c>
      <c r="G104" s="7" t="str">
        <f t="shared" si="5"/>
        <v>2022NE00455</v>
      </c>
      <c r="H104" s="22" t="s">
        <v>351</v>
      </c>
      <c r="I104" s="6" t="s">
        <v>250</v>
      </c>
      <c r="J104" s="20" t="s">
        <v>1513</v>
      </c>
      <c r="L104" s="14"/>
      <c r="M104" t="s">
        <v>459</v>
      </c>
      <c r="N104" t="str">
        <f t="shared" si="6"/>
        <v>http://www.mpce.mp.br/wp-content/uploads/2022/08/2022NE00455.pdf</v>
      </c>
    </row>
    <row r="105" spans="1:14" ht="71.25" x14ac:dyDescent="0.25">
      <c r="A105" s="3" t="s">
        <v>22</v>
      </c>
      <c r="B105" s="15" t="s">
        <v>140</v>
      </c>
      <c r="C105" s="40" t="str">
        <f>HYPERLINK("http://www8.mpce.mp.br/Dispensa/092020000123310.pdf","09.2020.00012331-0")</f>
        <v>09.2020.00012331-0</v>
      </c>
      <c r="D105" s="24">
        <v>44629</v>
      </c>
      <c r="E105" s="19" t="s">
        <v>217</v>
      </c>
      <c r="F105" s="4" t="s">
        <v>144</v>
      </c>
      <c r="G105" s="7" t="str">
        <f t="shared" si="5"/>
        <v>2022NE00460</v>
      </c>
      <c r="H105" s="22" t="s">
        <v>378</v>
      </c>
      <c r="I105" s="6" t="s">
        <v>108</v>
      </c>
      <c r="J105" s="20" t="s">
        <v>109</v>
      </c>
      <c r="L105" s="14"/>
      <c r="M105" t="s">
        <v>460</v>
      </c>
      <c r="N105" t="str">
        <f t="shared" si="6"/>
        <v>http://www.mpce.mp.br/wp-content/uploads/2022/08/2022NE00460.pdf</v>
      </c>
    </row>
    <row r="106" spans="1:14" ht="71.25" x14ac:dyDescent="0.25">
      <c r="A106" s="3" t="s">
        <v>146</v>
      </c>
      <c r="B106" s="4" t="s">
        <v>23</v>
      </c>
      <c r="C106" s="40" t="str">
        <f>HYPERLINK("http://www.mpce.mp.br/wp-content/uploads/2022/08/Contrato-012-2017-Locacao-J.-NORTE.pdf","36571/2016-2")</f>
        <v>36571/2016-2</v>
      </c>
      <c r="D106" s="24">
        <v>44634</v>
      </c>
      <c r="E106" s="19" t="s">
        <v>592</v>
      </c>
      <c r="F106" s="4" t="s">
        <v>25</v>
      </c>
      <c r="G106" s="7" t="str">
        <f t="shared" si="5"/>
        <v>2022NE00532</v>
      </c>
      <c r="H106" s="22" t="s">
        <v>333</v>
      </c>
      <c r="I106" s="6" t="s">
        <v>238</v>
      </c>
      <c r="J106" s="34">
        <v>65652827300</v>
      </c>
      <c r="L106" s="14"/>
      <c r="M106" t="s">
        <v>488</v>
      </c>
      <c r="N106" t="str">
        <f t="shared" si="6"/>
        <v>http://www.mpce.mp.br/wp-content/uploads/2022/08/2022NE00532.pdf</v>
      </c>
    </row>
    <row r="107" spans="1:14" ht="57" x14ac:dyDescent="0.25">
      <c r="A107" s="3" t="s">
        <v>146</v>
      </c>
      <c r="B107" s="4" t="s">
        <v>23</v>
      </c>
      <c r="C107" s="40" t="str">
        <f>HYPERLINK("http://www.mpce.mp.br/wp-content/uploads/2022/08/Contrato-002-2017.pdf","19872/2016-5")</f>
        <v>19872/2016-5</v>
      </c>
      <c r="D107" s="24">
        <v>44634</v>
      </c>
      <c r="E107" s="19" t="s">
        <v>593</v>
      </c>
      <c r="F107" s="4" t="s">
        <v>25</v>
      </c>
      <c r="G107" s="7" t="str">
        <f t="shared" si="5"/>
        <v>2022NE00533</v>
      </c>
      <c r="H107" s="22" t="s">
        <v>330</v>
      </c>
      <c r="I107" s="6" t="s">
        <v>235</v>
      </c>
      <c r="J107" s="34" t="s">
        <v>1508</v>
      </c>
      <c r="L107" s="14"/>
      <c r="M107" t="s">
        <v>489</v>
      </c>
      <c r="N107" t="str">
        <f t="shared" si="6"/>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5"/>
        <v>2022NE00534</v>
      </c>
      <c r="H108" s="22" t="s">
        <v>537</v>
      </c>
      <c r="I108" s="8" t="s">
        <v>113</v>
      </c>
      <c r="J108" s="34" t="s">
        <v>114</v>
      </c>
      <c r="L108" s="14"/>
      <c r="M108" t="s">
        <v>490</v>
      </c>
      <c r="N108" t="str">
        <f t="shared" si="6"/>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5"/>
        <v>2022NE00535</v>
      </c>
      <c r="H109" s="22" t="s">
        <v>329</v>
      </c>
      <c r="I109" s="6" t="s">
        <v>234</v>
      </c>
      <c r="J109" s="34" t="s">
        <v>1507</v>
      </c>
      <c r="L109" s="14"/>
      <c r="M109" t="s">
        <v>491</v>
      </c>
      <c r="N109" t="str">
        <f t="shared" si="6"/>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5"/>
        <v>2022NE00536</v>
      </c>
      <c r="H110" s="22" t="s">
        <v>538</v>
      </c>
      <c r="I110" s="8" t="s">
        <v>31</v>
      </c>
      <c r="J110" s="34">
        <v>19678451824</v>
      </c>
      <c r="L110" s="14"/>
      <c r="M110" t="s">
        <v>492</v>
      </c>
      <c r="N110" t="str">
        <f t="shared" si="6"/>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5"/>
        <v>2022NE00538</v>
      </c>
      <c r="H111" s="22" t="s">
        <v>323</v>
      </c>
      <c r="I111" s="6" t="s">
        <v>227</v>
      </c>
      <c r="J111" s="34" t="s">
        <v>1423</v>
      </c>
      <c r="L111" s="14"/>
      <c r="M111" t="s">
        <v>493</v>
      </c>
      <c r="N111" t="str">
        <f t="shared" si="6"/>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5"/>
        <v>2022NE00540</v>
      </c>
      <c r="H112" s="22" t="s">
        <v>367</v>
      </c>
      <c r="I112" s="6" t="s">
        <v>261</v>
      </c>
      <c r="J112" s="34">
        <v>35165286215</v>
      </c>
      <c r="L112" s="14"/>
      <c r="M112" t="s">
        <v>494</v>
      </c>
      <c r="N112" t="str">
        <f t="shared" si="6"/>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5"/>
        <v>2022NE00541</v>
      </c>
      <c r="H113" s="22" t="s">
        <v>320</v>
      </c>
      <c r="I113" s="8" t="s">
        <v>229</v>
      </c>
      <c r="J113" s="34">
        <v>50937197300</v>
      </c>
      <c r="L113" s="14"/>
      <c r="M113" t="s">
        <v>495</v>
      </c>
      <c r="N113" t="str">
        <f t="shared" si="6"/>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5"/>
        <v>2022NE00542</v>
      </c>
      <c r="H114" s="22" t="s">
        <v>354</v>
      </c>
      <c r="I114" s="6" t="s">
        <v>233</v>
      </c>
      <c r="J114" s="34">
        <v>13526855315</v>
      </c>
      <c r="L114" s="14"/>
      <c r="M114" t="s">
        <v>496</v>
      </c>
      <c r="N114" t="str">
        <f t="shared" si="6"/>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5"/>
        <v>2022NE00543</v>
      </c>
      <c r="H115" s="22" t="s">
        <v>326</v>
      </c>
      <c r="I115" s="8" t="s">
        <v>230</v>
      </c>
      <c r="J115" s="34" t="s">
        <v>1506</v>
      </c>
      <c r="L115" s="14"/>
      <c r="M115" t="s">
        <v>497</v>
      </c>
      <c r="N115" t="str">
        <f t="shared" si="6"/>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5"/>
        <v>2022NE00544</v>
      </c>
      <c r="H116" s="22" t="s">
        <v>345</v>
      </c>
      <c r="I116" s="6" t="s">
        <v>245</v>
      </c>
      <c r="J116" s="34">
        <v>34123367852</v>
      </c>
      <c r="L116" s="14"/>
      <c r="M116" t="s">
        <v>498</v>
      </c>
      <c r="N116" t="str">
        <f t="shared" si="6"/>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5"/>
        <v>2022NE00545</v>
      </c>
      <c r="H117" s="22" t="s">
        <v>346</v>
      </c>
      <c r="I117" s="6" t="s">
        <v>246</v>
      </c>
      <c r="J117" s="34">
        <v>49090674349</v>
      </c>
      <c r="L117" s="14"/>
      <c r="M117" t="s">
        <v>499</v>
      </c>
      <c r="N117" t="str">
        <f t="shared" si="6"/>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5"/>
        <v>2022NE00548</v>
      </c>
      <c r="H118" s="22" t="s">
        <v>313</v>
      </c>
      <c r="I118" s="6" t="s">
        <v>218</v>
      </c>
      <c r="J118" s="34">
        <v>77748638349</v>
      </c>
      <c r="L118" s="14"/>
      <c r="M118" t="s">
        <v>500</v>
      </c>
      <c r="N118" t="str">
        <f t="shared" si="6"/>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5"/>
        <v>2022NE00552</v>
      </c>
      <c r="H119" s="22" t="s">
        <v>352</v>
      </c>
      <c r="I119" s="6" t="s">
        <v>26</v>
      </c>
      <c r="J119" s="34">
        <v>43713017387</v>
      </c>
      <c r="L119" s="14"/>
      <c r="M119" t="s">
        <v>501</v>
      </c>
      <c r="N119" t="str">
        <f t="shared" si="6"/>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5"/>
        <v>2022NE00555</v>
      </c>
      <c r="H120" s="22" t="s">
        <v>348</v>
      </c>
      <c r="I120" s="6" t="s">
        <v>248</v>
      </c>
      <c r="J120" s="34">
        <v>50591630320</v>
      </c>
      <c r="L120" s="14"/>
      <c r="M120" t="s">
        <v>502</v>
      </c>
      <c r="N120" t="str">
        <f t="shared" si="6"/>
        <v>http://www.mpce.mp.br/wp-content/uploads/2022/08/2022NE00555.pdf</v>
      </c>
    </row>
    <row r="121" spans="1:21" ht="38.25" x14ac:dyDescent="0.25">
      <c r="A121" s="3" t="s">
        <v>20</v>
      </c>
      <c r="B121" s="15" t="s">
        <v>475</v>
      </c>
      <c r="C121" s="40" t="str">
        <f t="shared" ref="C121" si="8">(HYPERLINK(T121,U121))</f>
        <v>09.2022.00008539-4</v>
      </c>
      <c r="D121" s="24">
        <v>44636</v>
      </c>
      <c r="E121" s="20" t="s">
        <v>564</v>
      </c>
      <c r="F121" s="4" t="s">
        <v>617</v>
      </c>
      <c r="G121" s="7" t="str">
        <f t="shared" si="5"/>
        <v>2022NE00559</v>
      </c>
      <c r="H121" s="22" t="s">
        <v>539</v>
      </c>
      <c r="I121" s="6" t="s">
        <v>555</v>
      </c>
      <c r="J121" s="34" t="s">
        <v>1518</v>
      </c>
      <c r="L121" s="14"/>
      <c r="M121" t="s">
        <v>503</v>
      </c>
      <c r="N121" t="str">
        <f t="shared" si="6"/>
        <v>http://www.mpce.mp.br/wp-content/uploads/2022/08/2022NE00559.pdf</v>
      </c>
      <c r="R121" s="44" t="str">
        <f>"http://www8.mpce.mp.br/"&amp;PROPER(A121)&amp;"/"&amp;SUBSTITUTE(SUBSTITUTE(C121,".",""),"-","")&amp;".pdf"</f>
        <v>http://www8.mpce.mp.br/Inexigibilidade/092022000085394.pdf</v>
      </c>
      <c r="S121" s="44" t="str">
        <f t="shared" ref="S121" si="9">HYPERLINK(R121,C121)</f>
        <v>09.2022.00008539-4</v>
      </c>
      <c r="T121" s="44" t="s">
        <v>976</v>
      </c>
      <c r="U121" t="s">
        <v>616</v>
      </c>
    </row>
    <row r="122" spans="1:21" ht="38.25" x14ac:dyDescent="0.25">
      <c r="A122" s="3" t="s">
        <v>22</v>
      </c>
      <c r="B122" s="4" t="s">
        <v>912</v>
      </c>
      <c r="C122" s="40" t="str">
        <f>HYPERLINK("http://www8.mpce.mp.br/Dispensa/092022000095559.pdf","09.2022.00009555-9")</f>
        <v>09.2022.00009555-9</v>
      </c>
      <c r="D122" s="24">
        <v>44636</v>
      </c>
      <c r="E122" s="20" t="s">
        <v>565</v>
      </c>
      <c r="F122" s="4" t="s">
        <v>470</v>
      </c>
      <c r="G122" s="7" t="str">
        <f t="shared" si="5"/>
        <v>2022NE00562</v>
      </c>
      <c r="H122" s="22" t="s">
        <v>330</v>
      </c>
      <c r="I122" s="6" t="s">
        <v>256</v>
      </c>
      <c r="J122" s="34" t="s">
        <v>1518</v>
      </c>
      <c r="L122" s="14"/>
      <c r="M122" t="s">
        <v>504</v>
      </c>
      <c r="N122" t="str">
        <f t="shared" si="6"/>
        <v>http://www.mpce.mp.br/wp-content/uploads/2022/08/2022NE00562.pdf</v>
      </c>
    </row>
    <row r="123" spans="1:21" ht="38.25" x14ac:dyDescent="0.25">
      <c r="A123" s="3" t="s">
        <v>22</v>
      </c>
      <c r="B123" s="4" t="s">
        <v>912</v>
      </c>
      <c r="C123" s="40" t="str">
        <f>HYPERLINK("http://www8.mpce.mp.br/Dispensa/092022000095670.pdf","09.2022.00009567-0")</f>
        <v>09.2022.00009567-0</v>
      </c>
      <c r="D123" s="24">
        <v>44636</v>
      </c>
      <c r="E123" s="20" t="s">
        <v>566</v>
      </c>
      <c r="F123" s="4" t="s">
        <v>470</v>
      </c>
      <c r="G123" s="7" t="str">
        <f t="shared" si="5"/>
        <v>2022NE00563</v>
      </c>
      <c r="H123" s="22" t="s">
        <v>358</v>
      </c>
      <c r="I123" s="6" t="s">
        <v>256</v>
      </c>
      <c r="J123" s="34" t="s">
        <v>1518</v>
      </c>
      <c r="L123" s="14"/>
      <c r="M123" t="s">
        <v>505</v>
      </c>
      <c r="N123" t="str">
        <f t="shared" si="6"/>
        <v>http://www.mpce.mp.br/wp-content/uploads/2022/08/2022NE00563.pdf</v>
      </c>
    </row>
    <row r="124" spans="1:21" ht="38.25" x14ac:dyDescent="0.25">
      <c r="A124" s="3" t="s">
        <v>22</v>
      </c>
      <c r="B124" s="4" t="s">
        <v>912</v>
      </c>
      <c r="C124" s="40" t="str">
        <f>HYPERLINK("http://www8.mpce.mp.br/Dispensa/092022000095648.pdf","09.2022.00009564-8")</f>
        <v>09.2022.00009564-8</v>
      </c>
      <c r="D124" s="24">
        <v>44636</v>
      </c>
      <c r="E124" s="20" t="s">
        <v>567</v>
      </c>
      <c r="F124" s="4" t="s">
        <v>470</v>
      </c>
      <c r="G124" s="7" t="str">
        <f t="shared" si="5"/>
        <v>2022NE00564</v>
      </c>
      <c r="H124" s="22" t="s">
        <v>540</v>
      </c>
      <c r="I124" s="6" t="s">
        <v>256</v>
      </c>
      <c r="J124" s="34" t="s">
        <v>1518</v>
      </c>
      <c r="L124" s="14"/>
      <c r="M124" t="s">
        <v>506</v>
      </c>
      <c r="N124" t="str">
        <f t="shared" si="6"/>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5"/>
        <v>2022NE00618</v>
      </c>
      <c r="H125" s="22" t="s">
        <v>541</v>
      </c>
      <c r="I125" s="6" t="s">
        <v>255</v>
      </c>
      <c r="J125" s="34" t="s">
        <v>302</v>
      </c>
      <c r="L125" s="14"/>
      <c r="M125" t="s">
        <v>507</v>
      </c>
      <c r="N125" t="str">
        <f t="shared" si="6"/>
        <v>http://www.mpce.mp.br/wp-content/uploads/2022/08/2022NE00618.pdf</v>
      </c>
    </row>
    <row r="126" spans="1:21" ht="51" x14ac:dyDescent="0.25">
      <c r="A126" s="3" t="s">
        <v>22</v>
      </c>
      <c r="B126" s="4" t="s">
        <v>140</v>
      </c>
      <c r="C126" s="40" t="str">
        <f t="shared" ref="C126" si="10">(HYPERLINK(T126,U126))</f>
        <v>09.2022.00001669-6</v>
      </c>
      <c r="D126" s="24">
        <v>44641</v>
      </c>
      <c r="E126" s="20" t="s">
        <v>568</v>
      </c>
      <c r="F126" s="4" t="s">
        <v>620</v>
      </c>
      <c r="G126" s="7" t="str">
        <f t="shared" si="5"/>
        <v>2022NE00642</v>
      </c>
      <c r="H126" s="22" t="s">
        <v>542</v>
      </c>
      <c r="I126" s="6" t="s">
        <v>556</v>
      </c>
      <c r="J126" s="34" t="s">
        <v>1519</v>
      </c>
      <c r="L126" s="14"/>
      <c r="M126" t="s">
        <v>508</v>
      </c>
      <c r="N126" t="str">
        <f t="shared" si="6"/>
        <v>http://www.mpce.mp.br/wp-content/uploads/2022/08/2022NE00642.pdf</v>
      </c>
      <c r="R126" s="44" t="str">
        <f>"http://www8.mpce.mp.br/"&amp;PROPER(A126)&amp;"/"&amp;SUBSTITUTE(SUBSTITUTE(C126,".",""),"-","")&amp;".pdf"</f>
        <v>http://www8.mpce.mp.br/Dispensa/092022000016696.pdf</v>
      </c>
      <c r="S126" s="44" t="str">
        <f t="shared" ref="S126" si="11">HYPERLINK(R126,C126)</f>
        <v>09.2022.00001669-6</v>
      </c>
      <c r="T126" s="44" t="s">
        <v>977</v>
      </c>
      <c r="U126" t="s">
        <v>619</v>
      </c>
    </row>
    <row r="127" spans="1:21" ht="25.5" x14ac:dyDescent="0.25">
      <c r="A127" s="3" t="s">
        <v>22</v>
      </c>
      <c r="B127" s="4" t="s">
        <v>140</v>
      </c>
      <c r="C127" s="40" t="str">
        <f>HYPERLINK("http://www8.mpce.mp.br/Dispensa/092022000103900.pdf","09.2022.00010390-0")</f>
        <v>09.2022.00010390-0</v>
      </c>
      <c r="D127" s="24">
        <v>44642</v>
      </c>
      <c r="E127" s="20" t="s">
        <v>569</v>
      </c>
      <c r="F127" s="4" t="s">
        <v>621</v>
      </c>
      <c r="G127" s="7" t="str">
        <f t="shared" si="5"/>
        <v>2022NE00643</v>
      </c>
      <c r="H127" s="22" t="s">
        <v>315</v>
      </c>
      <c r="I127" s="6" t="s">
        <v>557</v>
      </c>
      <c r="J127" s="34" t="s">
        <v>1520</v>
      </c>
      <c r="L127" s="14"/>
      <c r="M127" t="s">
        <v>509</v>
      </c>
      <c r="N127" t="str">
        <f t="shared" si="6"/>
        <v>http://www.mpce.mp.br/wp-content/uploads/2022/08/2022NE00643.pdf</v>
      </c>
    </row>
    <row r="128" spans="1:21" ht="38.25" x14ac:dyDescent="0.25">
      <c r="A128" s="3" t="s">
        <v>22</v>
      </c>
      <c r="B128" s="4" t="s">
        <v>140</v>
      </c>
      <c r="C128" s="40" t="str">
        <f>HYPERLINK("http://www8.mpce.mp.br/Dispensa/092022000103865.pdf","09.2022.00010386-5")</f>
        <v>09.2022.00010386-5</v>
      </c>
      <c r="D128" s="24">
        <v>44642</v>
      </c>
      <c r="E128" s="20" t="s">
        <v>570</v>
      </c>
      <c r="F128" s="4" t="s">
        <v>621</v>
      </c>
      <c r="G128" s="7" t="str">
        <f t="shared" si="5"/>
        <v>2022NE00646</v>
      </c>
      <c r="H128" s="22" t="s">
        <v>543</v>
      </c>
      <c r="I128" s="6" t="s">
        <v>558</v>
      </c>
      <c r="J128" s="34" t="s">
        <v>1521</v>
      </c>
      <c r="L128" s="14"/>
      <c r="M128" t="s">
        <v>510</v>
      </c>
      <c r="N128" t="str">
        <f t="shared" si="6"/>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5"/>
        <v>2022NE00660</v>
      </c>
      <c r="H129" s="22" t="s">
        <v>342</v>
      </c>
      <c r="I129" s="6" t="s">
        <v>241</v>
      </c>
      <c r="J129" s="34" t="s">
        <v>1511</v>
      </c>
      <c r="L129" s="14"/>
      <c r="M129" t="s">
        <v>511</v>
      </c>
      <c r="N129" t="str">
        <f t="shared" si="6"/>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5"/>
        <v>2022NE00661</v>
      </c>
      <c r="H130" s="22" t="s">
        <v>339</v>
      </c>
      <c r="I130" s="6" t="s">
        <v>241</v>
      </c>
      <c r="J130" s="34" t="s">
        <v>1511</v>
      </c>
      <c r="L130" s="14"/>
      <c r="M130" t="s">
        <v>512</v>
      </c>
      <c r="N130" t="str">
        <f t="shared" si="6"/>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si="5"/>
        <v>2022NE00669</v>
      </c>
      <c r="H131" s="22" t="s">
        <v>376</v>
      </c>
      <c r="I131" s="6" t="s">
        <v>559</v>
      </c>
      <c r="J131" s="34">
        <v>19678451824</v>
      </c>
      <c r="L131" s="14"/>
      <c r="M131" t="s">
        <v>513</v>
      </c>
      <c r="N131" t="str">
        <f t="shared" si="6"/>
        <v>http://www.mpce.mp.br/wp-content/uploads/2022/08/2022NE00669.pdf</v>
      </c>
    </row>
    <row r="132" spans="1:21" x14ac:dyDescent="0.25">
      <c r="A132" s="3" t="s">
        <v>146</v>
      </c>
      <c r="B132" s="4" t="s">
        <v>140</v>
      </c>
      <c r="C132" s="40" t="str">
        <f>HYPERLINK("http://www8.mpce.mp.br/Dispensa/092022000019950.pdf","09.2022.00001995-0")</f>
        <v>09.2022.00001995-0</v>
      </c>
      <c r="D132" s="24">
        <v>44648</v>
      </c>
      <c r="E132" s="20" t="s">
        <v>571</v>
      </c>
      <c r="F132" s="4" t="s">
        <v>628</v>
      </c>
      <c r="G132" s="7" t="str">
        <f t="shared" si="5"/>
        <v>2022NE00698</v>
      </c>
      <c r="H132" s="22" t="s">
        <v>544</v>
      </c>
      <c r="I132" s="6" t="s">
        <v>560</v>
      </c>
      <c r="J132" s="34" t="s">
        <v>1522</v>
      </c>
      <c r="L132" s="14"/>
      <c r="M132" t="s">
        <v>514</v>
      </c>
      <c r="N132" t="str">
        <f t="shared" si="6"/>
        <v>http://www.mpce.mp.br/wp-content/uploads/2022/08/2022NE00698.pdf</v>
      </c>
    </row>
    <row r="133" spans="1:21" ht="25.5" x14ac:dyDescent="0.25">
      <c r="A133" s="31" t="s">
        <v>20</v>
      </c>
      <c r="B133" s="4" t="s">
        <v>21</v>
      </c>
      <c r="C133" s="40" t="str">
        <f>(HYPERLINK(T133,U133))</f>
        <v>09.2022.00011255-3</v>
      </c>
      <c r="D133" s="24">
        <v>44648</v>
      </c>
      <c r="E133" s="32" t="s">
        <v>572</v>
      </c>
      <c r="F133" s="4" t="s">
        <v>128</v>
      </c>
      <c r="G133" s="7" t="str">
        <f t="shared" si="5"/>
        <v>2022NE00699</v>
      </c>
      <c r="H133" s="22" t="s">
        <v>545</v>
      </c>
      <c r="I133" s="6" t="s">
        <v>88</v>
      </c>
      <c r="J133" s="34" t="s">
        <v>1503</v>
      </c>
      <c r="L133" s="14"/>
      <c r="M133" t="s">
        <v>515</v>
      </c>
      <c r="N133" t="str">
        <f t="shared" si="6"/>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0" t="str">
        <f t="shared" ref="C134:C155" si="12">(HYPERLINK(T134,U134))</f>
        <v>09.2022.00011253-1</v>
      </c>
      <c r="D134" s="24">
        <v>44648</v>
      </c>
      <c r="E134" s="20" t="s">
        <v>573</v>
      </c>
      <c r="F134" s="4" t="s">
        <v>128</v>
      </c>
      <c r="G134" s="7" t="str">
        <f t="shared" si="5"/>
        <v>2022NE00700</v>
      </c>
      <c r="H134" s="22" t="s">
        <v>546</v>
      </c>
      <c r="I134" s="6" t="s">
        <v>83</v>
      </c>
      <c r="J134" s="34" t="s">
        <v>1502</v>
      </c>
      <c r="L134" s="14"/>
      <c r="M134" t="s">
        <v>516</v>
      </c>
      <c r="N134" t="str">
        <f t="shared" si="6"/>
        <v>http://www.mpce.mp.br/wp-content/uploads/2022/08/2022NE00700.pdf</v>
      </c>
      <c r="R134" s="44" t="str">
        <f>"http://www8.mpce.mp.br/"&amp;PROPER(A134)&amp;"/"&amp;SUBSTITUTE(SUBSTITUTE(C134,".",""),"-","")&amp;".pdf"</f>
        <v>http://www8.mpce.mp.br/Inexigibilidade/092022000112531.pdf</v>
      </c>
      <c r="S134" s="44" t="str">
        <f t="shared" ref="S134:S140" si="13">HYPERLINK(R134,C134)</f>
        <v>09.2022.00011253-1</v>
      </c>
      <c r="T134" t="s">
        <v>955</v>
      </c>
      <c r="U134" t="s">
        <v>630</v>
      </c>
    </row>
    <row r="135" spans="1:21" ht="38.25" x14ac:dyDescent="0.25">
      <c r="A135" s="3" t="s">
        <v>20</v>
      </c>
      <c r="B135" s="4" t="s">
        <v>21</v>
      </c>
      <c r="C135" s="40" t="str">
        <f t="shared" si="12"/>
        <v>09.2022.00011249-7</v>
      </c>
      <c r="D135" s="24">
        <v>44648</v>
      </c>
      <c r="E135" s="20" t="s">
        <v>574</v>
      </c>
      <c r="F135" s="4" t="s">
        <v>128</v>
      </c>
      <c r="G135" s="7" t="str">
        <f t="shared" si="5"/>
        <v>2022NE00701</v>
      </c>
      <c r="H135" s="22" t="s">
        <v>359</v>
      </c>
      <c r="I135" s="6" t="s">
        <v>78</v>
      </c>
      <c r="J135" s="34" t="s">
        <v>1501</v>
      </c>
      <c r="L135" s="14"/>
      <c r="M135" t="s">
        <v>517</v>
      </c>
      <c r="N135" t="str">
        <f t="shared" si="6"/>
        <v>http://www.mpce.mp.br/wp-content/uploads/2022/08/2022NE00701.pdf</v>
      </c>
      <c r="R135" s="44" t="str">
        <f t="shared" ref="R135:R155" si="14">"http://www8.mpce.mp.br/"&amp;PROPER(A135)&amp;"/"&amp;SUBSTITUTE(SUBSTITUTE(C135,".",""),"-","")&amp;".pdf"</f>
        <v>http://www8.mpce.mp.br/Inexigibilidade/092022000112497.pdf</v>
      </c>
      <c r="S135" s="44" t="str">
        <f t="shared" si="13"/>
        <v>09.2022.00011249-7</v>
      </c>
      <c r="T135" t="s">
        <v>956</v>
      </c>
      <c r="U135" t="s">
        <v>631</v>
      </c>
    </row>
    <row r="136" spans="1:21" ht="25.5" x14ac:dyDescent="0.25">
      <c r="A136" s="3" t="s">
        <v>20</v>
      </c>
      <c r="B136" s="4" t="s">
        <v>21</v>
      </c>
      <c r="C136" s="40" t="str">
        <f t="shared" si="12"/>
        <v>09.2022.00011184-3</v>
      </c>
      <c r="D136" s="24">
        <v>44648</v>
      </c>
      <c r="E136" s="20" t="s">
        <v>575</v>
      </c>
      <c r="F136" s="4" t="s">
        <v>128</v>
      </c>
      <c r="G136" s="7" t="str">
        <f t="shared" si="5"/>
        <v>2022NE00702</v>
      </c>
      <c r="H136" s="22" t="s">
        <v>545</v>
      </c>
      <c r="I136" s="6" t="s">
        <v>73</v>
      </c>
      <c r="J136" s="34" t="s">
        <v>1500</v>
      </c>
      <c r="L136" s="14"/>
      <c r="M136" t="s">
        <v>518</v>
      </c>
      <c r="N136" t="str">
        <f t="shared" si="6"/>
        <v>http://www.mpce.mp.br/wp-content/uploads/2022/08/2022NE00702.pdf</v>
      </c>
      <c r="R136" s="44" t="str">
        <f t="shared" si="14"/>
        <v>http://www8.mpce.mp.br/Inexigibilidade/092022000111843.pdf</v>
      </c>
      <c r="S136" s="44" t="str">
        <f t="shared" si="13"/>
        <v>09.2022.00011184-3</v>
      </c>
      <c r="T136" t="s">
        <v>957</v>
      </c>
      <c r="U136" t="s">
        <v>632</v>
      </c>
    </row>
    <row r="137" spans="1:21" ht="76.5" x14ac:dyDescent="0.25">
      <c r="A137" s="3" t="s">
        <v>146</v>
      </c>
      <c r="B137" s="4" t="s">
        <v>140</v>
      </c>
      <c r="C137" s="40" t="str">
        <f t="shared" si="12"/>
        <v>09.2022.00003612-6</v>
      </c>
      <c r="D137" s="24">
        <v>44649</v>
      </c>
      <c r="E137" s="20" t="s">
        <v>576</v>
      </c>
      <c r="F137" s="4" t="s">
        <v>634</v>
      </c>
      <c r="G137" s="7" t="str">
        <f t="shared" si="5"/>
        <v>2022NE00704</v>
      </c>
      <c r="H137" s="22" t="s">
        <v>487</v>
      </c>
      <c r="I137" s="6" t="s">
        <v>561</v>
      </c>
      <c r="J137" s="34" t="s">
        <v>1523</v>
      </c>
      <c r="L137" s="14"/>
      <c r="M137" t="s">
        <v>519</v>
      </c>
      <c r="N137" t="str">
        <f t="shared" si="6"/>
        <v>http://www.mpce.mp.br/wp-content/uploads/2022/08/2022NE00704.pdf</v>
      </c>
      <c r="R137" s="44" t="str">
        <f t="shared" si="14"/>
        <v>http://www8.mpce.mp.br/Dispensa /092022000036126.pdf</v>
      </c>
      <c r="S137" s="44" t="str">
        <f t="shared" si="13"/>
        <v>09.2022.00003612-6</v>
      </c>
      <c r="T137" t="s">
        <v>958</v>
      </c>
      <c r="U137" t="s">
        <v>633</v>
      </c>
    </row>
    <row r="138" spans="1:21" x14ac:dyDescent="0.25">
      <c r="A138" s="3" t="s">
        <v>146</v>
      </c>
      <c r="B138" s="4" t="s">
        <v>140</v>
      </c>
      <c r="C138" s="40" t="str">
        <f t="shared" si="12"/>
        <v>09.2022.00001995-0</v>
      </c>
      <c r="D138" s="24">
        <v>44649</v>
      </c>
      <c r="E138" s="20" t="s">
        <v>571</v>
      </c>
      <c r="F138" s="4" t="s">
        <v>628</v>
      </c>
      <c r="G138" s="7" t="str">
        <f t="shared" si="5"/>
        <v>2022NE00705</v>
      </c>
      <c r="H138" s="22" t="s">
        <v>544</v>
      </c>
      <c r="I138" s="6" t="s">
        <v>560</v>
      </c>
      <c r="J138" s="34" t="s">
        <v>1522</v>
      </c>
      <c r="L138" s="14"/>
      <c r="M138" t="s">
        <v>520</v>
      </c>
      <c r="N138" t="str">
        <f t="shared" si="6"/>
        <v>http://www.mpce.mp.br/wp-content/uploads/2022/08/2022NE00705.pdf</v>
      </c>
      <c r="R138" s="44" t="str">
        <f t="shared" si="14"/>
        <v>http://www8.mpce.mp.br/Dispensa /092022000019950.pdf</v>
      </c>
      <c r="S138" s="44" t="str">
        <f t="shared" si="13"/>
        <v>09.2022.00001995-0</v>
      </c>
      <c r="T138" t="s">
        <v>959</v>
      </c>
      <c r="U138" t="s">
        <v>627</v>
      </c>
    </row>
    <row r="139" spans="1:21" x14ac:dyDescent="0.25">
      <c r="A139" s="3" t="s">
        <v>146</v>
      </c>
      <c r="B139" s="4" t="s">
        <v>140</v>
      </c>
      <c r="C139" s="40" t="str">
        <f t="shared" si="12"/>
        <v>09.2022.00001995-0</v>
      </c>
      <c r="D139" s="24">
        <v>44649</v>
      </c>
      <c r="E139" s="20" t="s">
        <v>571</v>
      </c>
      <c r="F139" s="4" t="s">
        <v>628</v>
      </c>
      <c r="G139" s="7" t="str">
        <f t="shared" si="5"/>
        <v>2022NE00706</v>
      </c>
      <c r="H139" s="22" t="s">
        <v>544</v>
      </c>
      <c r="I139" s="6" t="s">
        <v>560</v>
      </c>
      <c r="J139" s="34" t="s">
        <v>1522</v>
      </c>
      <c r="L139" s="14"/>
      <c r="M139" t="s">
        <v>521</v>
      </c>
      <c r="N139" t="str">
        <f t="shared" si="6"/>
        <v>http://www.mpce.mp.br/wp-content/uploads/2022/08/2022NE00706.pdf</v>
      </c>
      <c r="R139" s="44" t="str">
        <f t="shared" si="14"/>
        <v>http://www8.mpce.mp.br/Dispensa /092022000019950.pdf</v>
      </c>
      <c r="S139" s="44" t="str">
        <f t="shared" si="13"/>
        <v>09.2022.00001995-0</v>
      </c>
      <c r="T139" t="s">
        <v>959</v>
      </c>
      <c r="U139" t="s">
        <v>627</v>
      </c>
    </row>
    <row r="140" spans="1:21" ht="51" x14ac:dyDescent="0.25">
      <c r="A140" s="3" t="s">
        <v>146</v>
      </c>
      <c r="B140" s="4" t="s">
        <v>140</v>
      </c>
      <c r="C140" s="40" t="str">
        <f t="shared" si="12"/>
        <v>09.2022.00001669-6</v>
      </c>
      <c r="D140" s="24">
        <v>44649</v>
      </c>
      <c r="E140" s="20" t="s">
        <v>577</v>
      </c>
      <c r="F140" s="4" t="s">
        <v>628</v>
      </c>
      <c r="G140" s="7" t="str">
        <f t="shared" si="5"/>
        <v>2022NE00707</v>
      </c>
      <c r="H140" s="22" t="s">
        <v>547</v>
      </c>
      <c r="I140" s="6" t="s">
        <v>562</v>
      </c>
      <c r="J140" s="34" t="s">
        <v>1524</v>
      </c>
      <c r="L140" s="14"/>
      <c r="M140" t="s">
        <v>522</v>
      </c>
      <c r="N140" t="str">
        <f t="shared" si="6"/>
        <v>http://www.mpce.mp.br/wp-content/uploads/2022/08/2022NE00707.pdf</v>
      </c>
      <c r="R140" s="44" t="str">
        <f t="shared" si="14"/>
        <v>http://www8.mpce.mp.br/Dispensa /092022000016696.pdf</v>
      </c>
      <c r="S140" s="44" t="str">
        <f t="shared" si="13"/>
        <v>09.2022.00001669-6</v>
      </c>
      <c r="T140" t="s">
        <v>960</v>
      </c>
      <c r="U140" t="s">
        <v>619</v>
      </c>
    </row>
    <row r="141" spans="1:21" ht="38.25" x14ac:dyDescent="0.25">
      <c r="A141" s="3" t="s">
        <v>20</v>
      </c>
      <c r="B141" s="4" t="s">
        <v>21</v>
      </c>
      <c r="C141" s="40" t="str">
        <f t="shared" si="12"/>
        <v>09.2022.00011178-7</v>
      </c>
      <c r="D141" s="24">
        <v>44649</v>
      </c>
      <c r="E141" s="20" t="s">
        <v>578</v>
      </c>
      <c r="F141" s="4" t="s">
        <v>128</v>
      </c>
      <c r="G141" s="7" t="str">
        <f t="shared" si="5"/>
        <v>2022NE00708</v>
      </c>
      <c r="H141" s="22" t="s">
        <v>548</v>
      </c>
      <c r="I141" s="6" t="s">
        <v>68</v>
      </c>
      <c r="J141" s="34" t="s">
        <v>1499</v>
      </c>
      <c r="L141" s="14"/>
      <c r="M141" t="s">
        <v>523</v>
      </c>
      <c r="N141" t="str">
        <f t="shared" si="6"/>
        <v>http://www.mpce.mp.br/wp-content/uploads/2022/08/2022NE00708.pdf</v>
      </c>
      <c r="R141" s="44" t="str">
        <f t="shared" si="14"/>
        <v>http://www8.mpce.mp.br/Inexigibilidade/092022000111787.pdf</v>
      </c>
      <c r="S141" s="44" t="str">
        <f t="shared" ref="S141:S155" si="15">HYPERLINK(R141,C141)</f>
        <v>09.2022.00011178-7</v>
      </c>
      <c r="T141" t="s">
        <v>961</v>
      </c>
      <c r="U141" t="s">
        <v>635</v>
      </c>
    </row>
    <row r="142" spans="1:21" ht="25.5" x14ac:dyDescent="0.25">
      <c r="A142" s="3" t="s">
        <v>20</v>
      </c>
      <c r="B142" s="4" t="s">
        <v>21</v>
      </c>
      <c r="C142" s="40" t="str">
        <f t="shared" si="12"/>
        <v>09.2022.00011156-5</v>
      </c>
      <c r="D142" s="24">
        <v>44649</v>
      </c>
      <c r="E142" s="20" t="s">
        <v>579</v>
      </c>
      <c r="F142" s="4" t="s">
        <v>128</v>
      </c>
      <c r="G142" s="7" t="str">
        <f t="shared" si="5"/>
        <v>2022NE00710</v>
      </c>
      <c r="H142" s="22" t="s">
        <v>549</v>
      </c>
      <c r="I142" s="6" t="s">
        <v>35</v>
      </c>
      <c r="J142" s="34" t="s">
        <v>1495</v>
      </c>
      <c r="L142" s="14"/>
      <c r="M142" t="s">
        <v>524</v>
      </c>
      <c r="N142" t="str">
        <f t="shared" si="6"/>
        <v>http://www.mpce.mp.br/wp-content/uploads/2022/08/2022NE00710.pdf</v>
      </c>
      <c r="R142" s="44" t="str">
        <f t="shared" si="14"/>
        <v>http://www8.mpce.mp.br/Inexigibilidade/092022000111565.pdf</v>
      </c>
      <c r="S142" s="44" t="str">
        <f t="shared" si="15"/>
        <v>09.2022.00011156-5</v>
      </c>
      <c r="T142" t="s">
        <v>962</v>
      </c>
      <c r="U142" t="s">
        <v>636</v>
      </c>
    </row>
    <row r="143" spans="1:21" ht="38.25" x14ac:dyDescent="0.25">
      <c r="A143" s="3" t="s">
        <v>20</v>
      </c>
      <c r="B143" s="4" t="s">
        <v>21</v>
      </c>
      <c r="C143" s="40" t="str">
        <f t="shared" si="12"/>
        <v>09.2022.00023888-0</v>
      </c>
      <c r="D143" s="24">
        <v>44649</v>
      </c>
      <c r="E143" s="20" t="s">
        <v>580</v>
      </c>
      <c r="F143" s="4" t="s">
        <v>473</v>
      </c>
      <c r="G143" s="7" t="str">
        <f t="shared" si="5"/>
        <v>2022NE00712</v>
      </c>
      <c r="H143" s="22" t="s">
        <v>550</v>
      </c>
      <c r="I143" s="6" t="s">
        <v>618</v>
      </c>
      <c r="J143" s="34" t="s">
        <v>104</v>
      </c>
      <c r="L143" s="14"/>
      <c r="M143" t="s">
        <v>525</v>
      </c>
      <c r="N143" t="str">
        <f t="shared" si="6"/>
        <v>http://www.mpce.mp.br/wp-content/uploads/2022/08/2022NE00712.pdf</v>
      </c>
      <c r="R143" s="44" t="str">
        <f t="shared" si="14"/>
        <v>http://www8.mpce.mp.br/Inexigibilidade/092022000238880.pdf</v>
      </c>
      <c r="S143" s="44" t="str">
        <f t="shared" si="15"/>
        <v>09.2022.00023888-0</v>
      </c>
      <c r="T143" t="s">
        <v>963</v>
      </c>
      <c r="U143" t="s">
        <v>637</v>
      </c>
    </row>
    <row r="144" spans="1:21" ht="25.5" x14ac:dyDescent="0.25">
      <c r="A144" s="3" t="s">
        <v>20</v>
      </c>
      <c r="B144" s="4" t="s">
        <v>21</v>
      </c>
      <c r="C144" s="40" t="str">
        <f t="shared" si="12"/>
        <v>09.2022.00011144-3</v>
      </c>
      <c r="D144" s="24">
        <v>44649</v>
      </c>
      <c r="E144" s="20" t="s">
        <v>581</v>
      </c>
      <c r="F144" s="4" t="s">
        <v>128</v>
      </c>
      <c r="G144" s="7" t="str">
        <f t="shared" si="5"/>
        <v>2022NE00713</v>
      </c>
      <c r="H144" s="22" t="s">
        <v>545</v>
      </c>
      <c r="I144" s="6" t="s">
        <v>260</v>
      </c>
      <c r="J144" s="34" t="s">
        <v>1517</v>
      </c>
      <c r="L144" s="14"/>
      <c r="M144" t="s">
        <v>526</v>
      </c>
      <c r="N144" t="str">
        <f t="shared" si="6"/>
        <v>http://www.mpce.mp.br/wp-content/uploads/2022/08/2022NE00713.pdf</v>
      </c>
      <c r="R144" s="44" t="str">
        <f t="shared" si="14"/>
        <v>http://www8.mpce.mp.br/Inexigibilidade/092022000111443.pdf</v>
      </c>
      <c r="S144" s="44" t="str">
        <f t="shared" si="15"/>
        <v>09.2022.00011144-3</v>
      </c>
      <c r="T144" t="s">
        <v>964</v>
      </c>
      <c r="U144" t="s">
        <v>638</v>
      </c>
    </row>
    <row r="145" spans="1:21" ht="25.5" x14ac:dyDescent="0.25">
      <c r="A145" s="3" t="s">
        <v>20</v>
      </c>
      <c r="B145" s="4" t="s">
        <v>21</v>
      </c>
      <c r="C145" s="40" t="str">
        <f t="shared" si="12"/>
        <v>09.2022.00011140-0</v>
      </c>
      <c r="D145" s="24">
        <v>44649</v>
      </c>
      <c r="E145" s="20" t="s">
        <v>582</v>
      </c>
      <c r="F145" s="4" t="s">
        <v>128</v>
      </c>
      <c r="G145" s="7" t="str">
        <f t="shared" si="5"/>
        <v>2022NE00714</v>
      </c>
      <c r="H145" s="22" t="s">
        <v>359</v>
      </c>
      <c r="I145" s="6" t="s">
        <v>45</v>
      </c>
      <c r="J145" s="34" t="s">
        <v>1504</v>
      </c>
      <c r="L145" s="14"/>
      <c r="M145" t="s">
        <v>527</v>
      </c>
      <c r="N145" t="str">
        <f t="shared" si="6"/>
        <v>http://www.mpce.mp.br/wp-content/uploads/2022/08/2022NE00714.pdf</v>
      </c>
      <c r="R145" s="44" t="str">
        <f t="shared" si="14"/>
        <v>http://www8.mpce.mp.br/Inexigibilidade/092022000111400.pdf</v>
      </c>
      <c r="S145" s="44" t="str">
        <f t="shared" si="15"/>
        <v>09.2022.00011140-0</v>
      </c>
      <c r="T145" t="s">
        <v>965</v>
      </c>
      <c r="U145" t="s">
        <v>639</v>
      </c>
    </row>
    <row r="146" spans="1:21" ht="25.5" x14ac:dyDescent="0.25">
      <c r="A146" s="3" t="s">
        <v>20</v>
      </c>
      <c r="B146" s="4" t="s">
        <v>21</v>
      </c>
      <c r="C146" s="40" t="str">
        <f t="shared" si="12"/>
        <v>09.2022.00011134-3</v>
      </c>
      <c r="D146" s="24">
        <v>44649</v>
      </c>
      <c r="E146" s="20" t="s">
        <v>583</v>
      </c>
      <c r="F146" s="4" t="s">
        <v>128</v>
      </c>
      <c r="G146" s="7" t="str">
        <f t="shared" si="5"/>
        <v>2022NE00715</v>
      </c>
      <c r="H146" s="22" t="s">
        <v>549</v>
      </c>
      <c r="I146" s="6" t="s">
        <v>50</v>
      </c>
      <c r="J146" s="34" t="s">
        <v>1496</v>
      </c>
      <c r="L146" s="14"/>
      <c r="M146" t="s">
        <v>528</v>
      </c>
      <c r="N146" t="str">
        <f t="shared" si="6"/>
        <v>http://www.mpce.mp.br/wp-content/uploads/2022/08/2022NE00715.pdf</v>
      </c>
      <c r="R146" s="44" t="str">
        <f t="shared" si="14"/>
        <v>http://www8.mpce.mp.br/Inexigibilidade/092022000111343.pdf</v>
      </c>
      <c r="S146" s="44" t="str">
        <f t="shared" si="15"/>
        <v>09.2022.00011134-3</v>
      </c>
      <c r="T146" t="s">
        <v>966</v>
      </c>
      <c r="U146" t="s">
        <v>640</v>
      </c>
    </row>
    <row r="147" spans="1:21" ht="25.5" x14ac:dyDescent="0.25">
      <c r="A147" s="3" t="s">
        <v>20</v>
      </c>
      <c r="B147" s="4" t="s">
        <v>21</v>
      </c>
      <c r="C147" s="40" t="str">
        <f t="shared" si="12"/>
        <v>09.2022.00011132-1</v>
      </c>
      <c r="D147" s="24">
        <v>44649</v>
      </c>
      <c r="E147" s="20" t="s">
        <v>584</v>
      </c>
      <c r="F147" s="4" t="s">
        <v>128</v>
      </c>
      <c r="G147" s="7" t="str">
        <f t="shared" si="5"/>
        <v>2022NE00716</v>
      </c>
      <c r="H147" s="22" t="s">
        <v>545</v>
      </c>
      <c r="I147" s="6" t="s">
        <v>563</v>
      </c>
      <c r="J147" s="34" t="s">
        <v>1497</v>
      </c>
      <c r="L147" s="14"/>
      <c r="M147" t="s">
        <v>529</v>
      </c>
      <c r="N147" t="str">
        <f t="shared" si="6"/>
        <v>http://www.mpce.mp.br/wp-content/uploads/2022/08/2022NE00716.pdf</v>
      </c>
      <c r="R147" s="44" t="str">
        <f t="shared" si="14"/>
        <v>http://www8.mpce.mp.br/Inexigibilidade/092022000111321.pdf</v>
      </c>
      <c r="S147" s="44" t="str">
        <f t="shared" si="15"/>
        <v>09.2022.00011132-1</v>
      </c>
      <c r="T147" t="s">
        <v>967</v>
      </c>
      <c r="U147" t="s">
        <v>641</v>
      </c>
    </row>
    <row r="148" spans="1:21" ht="25.5" x14ac:dyDescent="0.25">
      <c r="A148" s="3" t="s">
        <v>20</v>
      </c>
      <c r="B148" s="4" t="s">
        <v>21</v>
      </c>
      <c r="C148" s="40" t="str">
        <f t="shared" si="12"/>
        <v>09.2022.00011130-0</v>
      </c>
      <c r="D148" s="24">
        <v>44649</v>
      </c>
      <c r="E148" s="20" t="s">
        <v>585</v>
      </c>
      <c r="F148" s="4" t="s">
        <v>128</v>
      </c>
      <c r="G148" s="7" t="str">
        <f t="shared" si="5"/>
        <v>2022NE00718</v>
      </c>
      <c r="H148" s="22" t="s">
        <v>551</v>
      </c>
      <c r="I148" s="6" t="s">
        <v>60</v>
      </c>
      <c r="J148" s="34" t="s">
        <v>1498</v>
      </c>
      <c r="L148" s="14"/>
      <c r="M148" t="s">
        <v>530</v>
      </c>
      <c r="N148" t="str">
        <f t="shared" si="6"/>
        <v>http://www.mpce.mp.br/wp-content/uploads/2022/08/2022NE00718.pdf</v>
      </c>
      <c r="R148" s="44" t="str">
        <f t="shared" si="14"/>
        <v>http://www8.mpce.mp.br/Inexigibilidade/092022000111300.pdf</v>
      </c>
      <c r="S148" s="44" t="str">
        <f t="shared" si="15"/>
        <v>09.2022.00011130-0</v>
      </c>
      <c r="T148" t="s">
        <v>968</v>
      </c>
      <c r="U148" t="s">
        <v>642</v>
      </c>
    </row>
    <row r="149" spans="1:21" ht="38.25" x14ac:dyDescent="0.25">
      <c r="A149" s="3" t="s">
        <v>20</v>
      </c>
      <c r="B149" s="4" t="s">
        <v>21</v>
      </c>
      <c r="C149" s="40" t="str">
        <f t="shared" si="12"/>
        <v>09.2022.00011122-1</v>
      </c>
      <c r="D149" s="24">
        <v>44650</v>
      </c>
      <c r="E149" s="20" t="s">
        <v>586</v>
      </c>
      <c r="F149" s="4" t="s">
        <v>128</v>
      </c>
      <c r="G149" s="7" t="str">
        <f t="shared" si="5"/>
        <v>2022NE00719</v>
      </c>
      <c r="H149" s="22" t="s">
        <v>549</v>
      </c>
      <c r="I149" s="6" t="s">
        <v>40</v>
      </c>
      <c r="J149" s="34" t="s">
        <v>41</v>
      </c>
      <c r="L149" s="14"/>
      <c r="M149" t="s">
        <v>531</v>
      </c>
      <c r="N149" t="str">
        <f t="shared" si="6"/>
        <v>http://www.mpce.mp.br/wp-content/uploads/2022/08/2022NE00719.pdf</v>
      </c>
      <c r="R149" s="44" t="str">
        <f t="shared" si="14"/>
        <v>http://www8.mpce.mp.br/Inexigibilidade/092022000111221.pdf</v>
      </c>
      <c r="S149" s="44" t="str">
        <f t="shared" si="15"/>
        <v>09.2022.00011122-1</v>
      </c>
      <c r="T149" t="s">
        <v>969</v>
      </c>
      <c r="U149" t="s">
        <v>643</v>
      </c>
    </row>
    <row r="150" spans="1:21" ht="57" x14ac:dyDescent="0.25">
      <c r="A150" s="3" t="s">
        <v>146</v>
      </c>
      <c r="B150" s="11" t="s">
        <v>140</v>
      </c>
      <c r="C150" s="40" t="str">
        <f t="shared" si="12"/>
        <v>09.2022.00011653-8</v>
      </c>
      <c r="D150" s="24">
        <v>44650</v>
      </c>
      <c r="E150" s="19" t="s">
        <v>644</v>
      </c>
      <c r="F150" s="4" t="s">
        <v>139</v>
      </c>
      <c r="G150" s="7" t="str">
        <f t="shared" si="5"/>
        <v>2022NE00727</v>
      </c>
      <c r="H150" s="22" t="s">
        <v>552</v>
      </c>
      <c r="I150" s="6" t="s">
        <v>93</v>
      </c>
      <c r="J150" s="34" t="s">
        <v>94</v>
      </c>
      <c r="L150" s="14"/>
      <c r="M150" t="s">
        <v>532</v>
      </c>
      <c r="N150" t="str">
        <f t="shared" si="6"/>
        <v>http://www.mpce.mp.br/wp-content/uploads/2022/08/2022NE00727.pdf</v>
      </c>
      <c r="R150" s="44" t="str">
        <f t="shared" si="14"/>
        <v>http://www8.mpce.mp.br/Dispensa /092022000116538.pdf</v>
      </c>
      <c r="S150" s="44" t="str">
        <f t="shared" si="15"/>
        <v>09.2022.00011653-8</v>
      </c>
      <c r="T150" t="s">
        <v>970</v>
      </c>
      <c r="U150" t="s">
        <v>645</v>
      </c>
    </row>
    <row r="151" spans="1:21" ht="76.5" x14ac:dyDescent="0.25">
      <c r="A151" s="3" t="s">
        <v>20</v>
      </c>
      <c r="B151" s="11" t="s">
        <v>475</v>
      </c>
      <c r="C151" s="40" t="str">
        <f t="shared" si="12"/>
        <v>09.2021.00034502-3</v>
      </c>
      <c r="D151" s="24">
        <v>44650</v>
      </c>
      <c r="E151" s="20" t="s">
        <v>647</v>
      </c>
      <c r="F151" s="4" t="s">
        <v>463</v>
      </c>
      <c r="G151" s="7" t="str">
        <f t="shared" si="5"/>
        <v>2022NE00728</v>
      </c>
      <c r="H151" s="22" t="s">
        <v>553</v>
      </c>
      <c r="I151" s="6" t="s">
        <v>227</v>
      </c>
      <c r="J151" s="34" t="s">
        <v>1423</v>
      </c>
      <c r="L151" s="14"/>
      <c r="M151" t="s">
        <v>533</v>
      </c>
      <c r="N151" t="str">
        <f t="shared" si="6"/>
        <v>http://www.mpce.mp.br/wp-content/uploads/2022/08/2022NE00728.pdf</v>
      </c>
      <c r="R151" s="44" t="str">
        <f t="shared" si="14"/>
        <v>http://www8.mpce.mp.br/Inexigibilidade/092021000345023.pdf</v>
      </c>
      <c r="S151" s="44" t="str">
        <f t="shared" si="15"/>
        <v>09.2021.00034502-3</v>
      </c>
      <c r="T151" t="s">
        <v>971</v>
      </c>
      <c r="U151" t="s">
        <v>646</v>
      </c>
    </row>
    <row r="152" spans="1:21" ht="57" x14ac:dyDescent="0.25">
      <c r="A152" s="3" t="s">
        <v>146</v>
      </c>
      <c r="B152" s="11" t="s">
        <v>140</v>
      </c>
      <c r="C152" s="40" t="str">
        <f t="shared" si="12"/>
        <v>09.2022.00011646-0</v>
      </c>
      <c r="D152" s="24">
        <v>44650</v>
      </c>
      <c r="E152" s="19" t="s">
        <v>648</v>
      </c>
      <c r="F152" s="4" t="s">
        <v>139</v>
      </c>
      <c r="G152" s="7" t="str">
        <f t="shared" si="5"/>
        <v>2022NE00729</v>
      </c>
      <c r="H152" s="22" t="s">
        <v>370</v>
      </c>
      <c r="I152" s="6" t="s">
        <v>264</v>
      </c>
      <c r="J152" s="34" t="s">
        <v>311</v>
      </c>
      <c r="L152" s="14"/>
      <c r="M152" t="s">
        <v>534</v>
      </c>
      <c r="N152" t="str">
        <f t="shared" si="6"/>
        <v>http://www.mpce.mp.br/wp-content/uploads/2022/08/2022NE00729.pdf</v>
      </c>
      <c r="R152" s="44" t="str">
        <f t="shared" si="14"/>
        <v>http://www8.mpce.mp.br/Dispensa /092022000116460.pdf</v>
      </c>
      <c r="S152" s="44" t="str">
        <f t="shared" si="15"/>
        <v>09.2022.00011646-0</v>
      </c>
      <c r="T152" t="s">
        <v>972</v>
      </c>
      <c r="U152" t="s">
        <v>651</v>
      </c>
    </row>
    <row r="153" spans="1:21" ht="89.25" x14ac:dyDescent="0.25">
      <c r="A153" s="3" t="s">
        <v>20</v>
      </c>
      <c r="B153" s="11" t="s">
        <v>475</v>
      </c>
      <c r="C153" s="40" t="str">
        <f t="shared" si="12"/>
        <v>09.2022.00009710-2</v>
      </c>
      <c r="D153" s="24">
        <v>44651</v>
      </c>
      <c r="E153" s="21" t="s">
        <v>649</v>
      </c>
      <c r="F153" s="4" t="s">
        <v>463</v>
      </c>
      <c r="G153" s="7" t="str">
        <f t="shared" si="5"/>
        <v>2022NE00730</v>
      </c>
      <c r="H153" s="22" t="s">
        <v>554</v>
      </c>
      <c r="I153" s="6" t="s">
        <v>265</v>
      </c>
      <c r="J153" s="34" t="s">
        <v>312</v>
      </c>
      <c r="L153" s="14"/>
      <c r="M153" t="s">
        <v>535</v>
      </c>
      <c r="N153" t="str">
        <f t="shared" si="6"/>
        <v>http://www.mpce.mp.br/wp-content/uploads/2022/08/2022NE00730.pdf</v>
      </c>
      <c r="R153" s="44" t="str">
        <f t="shared" si="14"/>
        <v>http://www8.mpce.mp.br/Inexigibilidade/092022000097102.pdf</v>
      </c>
      <c r="S153" s="44" t="str">
        <f t="shared" si="15"/>
        <v>09.2022.00009710-2</v>
      </c>
      <c r="T153" t="s">
        <v>973</v>
      </c>
      <c r="U153" t="s">
        <v>652</v>
      </c>
    </row>
    <row r="154" spans="1:21" ht="38.25" x14ac:dyDescent="0.25">
      <c r="A154" s="3" t="s">
        <v>20</v>
      </c>
      <c r="B154" s="4" t="s">
        <v>21</v>
      </c>
      <c r="C154" s="40" t="str">
        <f t="shared" si="12"/>
        <v>09.2022.00011512-8</v>
      </c>
      <c r="D154" s="24">
        <v>44651</v>
      </c>
      <c r="E154" s="20" t="s">
        <v>650</v>
      </c>
      <c r="F154" s="4" t="s">
        <v>128</v>
      </c>
      <c r="G154" s="7" t="str">
        <f t="shared" si="5"/>
        <v>2022NE00732</v>
      </c>
      <c r="H154" s="22" t="s">
        <v>541</v>
      </c>
      <c r="I154" s="6" t="s">
        <v>254</v>
      </c>
      <c r="J154" s="34" t="s">
        <v>1514</v>
      </c>
      <c r="L154" s="14"/>
      <c r="M154" t="s">
        <v>536</v>
      </c>
      <c r="N154" t="str">
        <f t="shared" si="6"/>
        <v>http://www.mpce.mp.br/wp-content/uploads/2022/08/2022NE00732.pdf</v>
      </c>
      <c r="R154" s="44" t="str">
        <f t="shared" si="14"/>
        <v>http://www8.mpce.mp.br/Inexigibilidade/092022000115128.pdf</v>
      </c>
      <c r="S154" s="44" t="str">
        <f t="shared" si="15"/>
        <v>09.2022.00011512-8</v>
      </c>
      <c r="T154" t="s">
        <v>974</v>
      </c>
      <c r="U154" t="s">
        <v>653</v>
      </c>
    </row>
    <row r="155" spans="1:21" ht="51" x14ac:dyDescent="0.25">
      <c r="A155" s="3" t="s">
        <v>20</v>
      </c>
      <c r="B155" s="4" t="s">
        <v>21</v>
      </c>
      <c r="C155" s="40" t="str">
        <f t="shared" si="12"/>
        <v>09.2022.00011447-3</v>
      </c>
      <c r="D155" s="24">
        <v>44651</v>
      </c>
      <c r="E155" s="21" t="s">
        <v>656</v>
      </c>
      <c r="F155" s="4" t="s">
        <v>472</v>
      </c>
      <c r="G155" s="7" t="str">
        <f t="shared" si="5"/>
        <v>2022NE00735</v>
      </c>
      <c r="H155" s="22">
        <v>600</v>
      </c>
      <c r="I155" s="6" t="s">
        <v>257</v>
      </c>
      <c r="J155" s="34" t="s">
        <v>304</v>
      </c>
      <c r="L155" s="14"/>
      <c r="M155" t="s">
        <v>654</v>
      </c>
      <c r="N155" t="str">
        <f t="shared" ref="N155" si="16">"http://www.mpce.mp.br/wp-content/uploads/2022/08/"&amp;M155&amp;".pdf"</f>
        <v>http://www.mpce.mp.br/wp-content/uploads/2022/08/2022NE00735.pdf</v>
      </c>
      <c r="R155" s="44" t="str">
        <f t="shared" si="14"/>
        <v>http://www8.mpce.mp.br/Inexigibilidade/092022000114473.pdf</v>
      </c>
      <c r="S155" s="44" t="str">
        <f t="shared" si="15"/>
        <v>09.2022.00011447-3</v>
      </c>
      <c r="T155" t="s">
        <v>975</v>
      </c>
      <c r="U155" t="s">
        <v>655</v>
      </c>
    </row>
    <row r="156" spans="1:21" x14ac:dyDescent="0.25">
      <c r="A156" s="3"/>
      <c r="B156" s="4"/>
      <c r="C156" s="4"/>
      <c r="D156" s="24"/>
      <c r="E156" s="20"/>
      <c r="F156" s="4"/>
      <c r="G156" s="7"/>
      <c r="H156" s="22"/>
      <c r="I156" s="6"/>
      <c r="J156" s="30"/>
      <c r="L156" s="14"/>
    </row>
    <row r="157" spans="1:21" x14ac:dyDescent="0.25">
      <c r="A157" s="65"/>
      <c r="B157" s="66"/>
      <c r="C157" s="66"/>
      <c r="D157" s="66"/>
      <c r="E157" s="66"/>
      <c r="F157" s="66"/>
      <c r="G157" s="66"/>
      <c r="H157" s="66"/>
      <c r="I157" s="66"/>
      <c r="J157" s="66"/>
    </row>
    <row r="158" spans="1:21" x14ac:dyDescent="0.25">
      <c r="A158" s="67"/>
      <c r="B158" s="67"/>
      <c r="C158" s="67"/>
      <c r="D158" s="67"/>
      <c r="E158" s="67"/>
      <c r="F158" s="67"/>
      <c r="G158" s="67"/>
      <c r="H158" s="67"/>
      <c r="I158" s="67"/>
      <c r="J158" s="67"/>
    </row>
    <row r="159" spans="1:21" x14ac:dyDescent="0.25">
      <c r="A159" s="67"/>
      <c r="B159" s="67"/>
      <c r="C159" s="67"/>
      <c r="D159" s="67"/>
      <c r="E159" s="67"/>
      <c r="F159" s="67"/>
      <c r="G159" s="67"/>
      <c r="H159" s="67"/>
      <c r="I159" s="67"/>
      <c r="J159" s="67"/>
    </row>
    <row r="160" spans="1:21" x14ac:dyDescent="0.25">
      <c r="A160" s="67"/>
      <c r="B160" s="67"/>
      <c r="C160" s="67"/>
      <c r="D160" s="67"/>
      <c r="E160" s="67"/>
      <c r="F160" s="67"/>
      <c r="G160" s="67"/>
      <c r="H160" s="67"/>
      <c r="I160" s="67"/>
      <c r="J160" s="67"/>
    </row>
    <row r="161" spans="1:10" x14ac:dyDescent="0.25">
      <c r="A161" s="67"/>
      <c r="B161" s="67"/>
      <c r="C161" s="67"/>
      <c r="D161" s="67"/>
      <c r="E161" s="67"/>
      <c r="F161" s="67"/>
      <c r="G161" s="67"/>
      <c r="H161" s="67"/>
      <c r="I161" s="67"/>
      <c r="J161" s="67"/>
    </row>
    <row r="162" spans="1:10" x14ac:dyDescent="0.25">
      <c r="A162" s="67"/>
      <c r="B162" s="67"/>
      <c r="C162" s="67"/>
      <c r="D162" s="67"/>
      <c r="E162" s="67"/>
      <c r="F162" s="67"/>
      <c r="G162" s="67"/>
      <c r="H162" s="67"/>
      <c r="I162" s="67"/>
      <c r="J162" s="67"/>
    </row>
    <row r="163" spans="1:10" x14ac:dyDescent="0.25">
      <c r="A163" s="67"/>
      <c r="B163" s="67"/>
      <c r="C163" s="67"/>
      <c r="D163" s="67"/>
      <c r="E163" s="67"/>
      <c r="F163" s="67"/>
      <c r="G163" s="67"/>
      <c r="H163" s="67"/>
      <c r="I163" s="67"/>
      <c r="J163" s="67"/>
    </row>
    <row r="164" spans="1:10" x14ac:dyDescent="0.25">
      <c r="A164" s="67"/>
      <c r="B164" s="67"/>
      <c r="C164" s="67"/>
      <c r="D164" s="67"/>
      <c r="E164" s="67"/>
      <c r="F164" s="67"/>
      <c r="G164" s="67"/>
      <c r="H164" s="67"/>
      <c r="I164" s="67"/>
      <c r="J164" s="67"/>
    </row>
    <row r="165" spans="1:10" x14ac:dyDescent="0.25">
      <c r="A165" s="67"/>
      <c r="B165" s="67"/>
      <c r="C165" s="67"/>
      <c r="D165" s="67"/>
      <c r="E165" s="67"/>
      <c r="F165" s="67"/>
      <c r="G165" s="67"/>
      <c r="H165" s="67"/>
      <c r="I165" s="67"/>
      <c r="J165" s="67"/>
    </row>
    <row r="166" spans="1:10" x14ac:dyDescent="0.25">
      <c r="A166" s="67"/>
      <c r="B166" s="67"/>
      <c r="C166" s="67"/>
      <c r="D166" s="67"/>
      <c r="E166" s="67"/>
      <c r="F166" s="67"/>
      <c r="G166" s="67"/>
      <c r="H166" s="67"/>
      <c r="I166" s="67"/>
      <c r="J166" s="67"/>
    </row>
    <row r="167" spans="1:10" x14ac:dyDescent="0.25">
      <c r="A167" s="67"/>
      <c r="B167" s="67"/>
      <c r="C167" s="67"/>
      <c r="D167" s="67"/>
      <c r="E167" s="67"/>
      <c r="F167" s="67"/>
      <c r="G167" s="67"/>
      <c r="H167" s="67"/>
      <c r="I167" s="67"/>
      <c r="J167" s="67"/>
    </row>
    <row r="168" spans="1:10" x14ac:dyDescent="0.25">
      <c r="A168" s="67"/>
      <c r="B168" s="67"/>
      <c r="C168" s="67"/>
      <c r="D168" s="67"/>
      <c r="E168" s="67"/>
      <c r="F168" s="67"/>
      <c r="G168" s="67"/>
      <c r="H168" s="67"/>
      <c r="I168" s="67"/>
      <c r="J168" s="67"/>
    </row>
    <row r="169" spans="1:10" x14ac:dyDescent="0.25">
      <c r="A169" s="67"/>
      <c r="B169" s="67"/>
      <c r="C169" s="67"/>
      <c r="D169" s="67"/>
      <c r="E169" s="67"/>
      <c r="F169" s="67"/>
      <c r="G169" s="67"/>
      <c r="H169" s="67"/>
      <c r="I169" s="67"/>
      <c r="J169" s="67"/>
    </row>
    <row r="170" spans="1:10" x14ac:dyDescent="0.25">
      <c r="A170" s="67"/>
      <c r="B170" s="67"/>
      <c r="C170" s="67"/>
      <c r="D170" s="67"/>
      <c r="E170" s="67"/>
      <c r="F170" s="67"/>
      <c r="G170" s="67"/>
      <c r="H170" s="67"/>
      <c r="I170" s="67"/>
      <c r="J170" s="67"/>
    </row>
    <row r="171" spans="1:10" x14ac:dyDescent="0.25">
      <c r="A171" s="67"/>
      <c r="B171" s="67"/>
      <c r="C171" s="67"/>
      <c r="D171" s="67"/>
      <c r="E171" s="67"/>
      <c r="F171" s="67"/>
      <c r="G171" s="67"/>
      <c r="H171" s="67"/>
      <c r="I171" s="67"/>
      <c r="J171" s="67"/>
    </row>
    <row r="172" spans="1:10" x14ac:dyDescent="0.25">
      <c r="A172" s="67"/>
      <c r="B172" s="67"/>
      <c r="C172" s="67"/>
      <c r="D172" s="67"/>
      <c r="E172" s="67"/>
      <c r="F172" s="67"/>
      <c r="G172" s="67"/>
      <c r="H172" s="67"/>
      <c r="I172" s="67"/>
      <c r="J172" s="67"/>
    </row>
    <row r="173" spans="1:10" ht="16.5" customHeight="1" x14ac:dyDescent="0.25">
      <c r="A173" s="67"/>
      <c r="B173" s="67"/>
      <c r="C173" s="67"/>
      <c r="D173" s="67"/>
      <c r="E173" s="67"/>
      <c r="F173" s="67"/>
      <c r="G173" s="67"/>
      <c r="H173" s="67"/>
      <c r="I173" s="67"/>
      <c r="J173" s="67"/>
    </row>
    <row r="174" spans="1:10" x14ac:dyDescent="0.25">
      <c r="A174" s="18"/>
    </row>
    <row r="175" spans="1:10" x14ac:dyDescent="0.25">
      <c r="A175" s="18"/>
    </row>
    <row r="176" spans="1:10"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7"/>
    </row>
  </sheetData>
  <mergeCells count="1">
    <mergeCell ref="A157:J173"/>
  </mergeCells>
  <phoneticPr fontId="10" type="noConversion"/>
  <hyperlinks>
    <hyperlink ref="E96" r:id="rId1" display="LOCAÇÃO DO IMÓVEL SITUADO NA RUA LOURENÇO FEITOSA, N°90, JOSÉ BONIFÁCIO, FORTALEZA/CE, CUJA                         FINALIDADE É ABRIGAR A SEDE DAS PROMOTORIAS DE JUSTIÇA CÍVEIS DESTA COMARCA, CONFORME CONTRATO                         006/2017, REFERENTE AOS MESES DE JANEIRO A MARÇO/2022" xr:uid="{C6ECB87E-5D13-4C19-B189-C6F6983E83DA}"/>
    <hyperlink ref="E97" r:id="rId2" display="SUPLEMENTAÇÃO DE EMPENHO EM R$ 566,04 REF A LOCAÇÃO DE IMÓVEL EM MOMBAÇA-CE RELATIVOS AO MESES DE                      JANEIRO A MARÇO/2022. CONFORME CONTRATO 84/2019.           " xr:uid="{6B7CCF28-F7EE-4F71-825B-FA1D0CE15F26}"/>
    <hyperlink ref="E98" r:id="rId3" display="VALORES CORRESPONDENTES A REAJUSTE DE ALUGUEL RETROATIVO A PARTIR DE 22/12/2021 A 31/12/2021,                      REFERENTE AO IMÓVEL ONDE FUNCIONA A SEDE DAS PROMOTORIAS DE JUSTIÇA DE MOMBAÇA, CONFORME CONTRATO                      084/2019." xr:uid="{9E07F4E0-221D-482A-B892-6F889DA10F58}"/>
    <hyperlink ref="E99" r:id="rId4"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033E586E-6B1D-42F7-B8B0-431D142B3217}"/>
    <hyperlink ref="E100" r:id="rId5"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58061F0F-369C-4FB6-A03C-6670DE24A490}"/>
    <hyperlink ref="E101" r:id="rId6"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66F52E58-3077-497C-AE5F-1D5A12153D5A}"/>
    <hyperlink ref="E102" r:id="rId7"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8A464CF9-9C98-4C26-9ABA-74DD0A53F115}"/>
    <hyperlink ref="E103" r:id="rId8"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24D07F68-EC86-4516-88D7-674E56BCF522}"/>
    <hyperlink ref="E104" r:id="rId9"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50F1EE13-610C-4E88-849B-1C74E4BA86CC}"/>
    <hyperlink ref="E105" r:id="rId10" display="PRESTAÇÃO DE SERVIÇO DE HOSPEDAGEM EM NÚVEM E CADASTRAMENTO DOS VOLUMES DA REVISTA ACADÊMICA DA                      ESCOLA SUPERIOR DO MINISTÉRIO PÚBLICO, DE 2017 A 2020, CONF. CONTRATO Nº 06/2021, REF A ABR/2021.           " xr:uid="{C5855893-35A0-4E08-9643-49A5B3BECD47}"/>
    <hyperlink ref="E106" r:id="rId11" display="ALUGUEL DE DUAS SALAS COMERCIAIS ONDE FUNCIONAM AS PROMOTORIAS DE JUSTIÇA DE JUAZEIRO DO NORTE,                      CONFORME CONTRATO Nº 12/2017/CPL/PGJ, REF. ABRIL, MAIO E JUNHO/2022 - POR ESTIMATIVA.           " xr:uid="{29F846C8-7D99-45C8-8FCC-7E447E3CD643}"/>
    <hyperlink ref="E107" r:id="rId12" display="ALUGUEL DO IMÓVEL SEDE DAS PROMOTORIAS DE JUSTIÇA DE SOBRAL, CONFORME CONTRATO Nº 02/2017, REF. ABRIL,                       MAIO E JUNHO/2022 - POR ESTIMATIVA.           " xr:uid="{4BECF523-C312-4168-B56E-389309B02C15}"/>
    <hyperlink ref="E108" r:id="rId13" display="LOCAÇÃO DO IMÓVEL COMPLEMENTAR DA PROMOTORIA DE CANINDÉ, CONFORME CONTRATO Nº 31/2017, REF. ABRIL                         A JUNHO/2022.           " xr:uid="{ED5B0DA3-433E-492C-AC15-570BBF7B6214}"/>
    <hyperlink ref="E109" r:id="rId14" display="ALUGUEL DO IMÓVEL SEDE DAS PROMOTORIAS DE BARBALHA, CONFORME CONTRATO Nº 04/2013/CPL/PGJ, REF. ABRIL,                        MAIO E JUNHO/2022 - POR ESTIMATIVA            " xr:uid="{06D21B5B-424E-49DB-8490-6AF7EF0EC1F9}"/>
    <hyperlink ref="E110" r:id="rId15" display="LOCAÇÃO DE IMÓVEL EM MOMBAÇA/CE CONFORME CONTRATO 84/2019 REFERENTE AOS MESES DE ABRIL A                          JUNHO/2022           " xr:uid="{2C7CACED-2A37-45B0-B52E-5767D910EF38}"/>
    <hyperlink ref="E111" r:id="rId16" display="PARCELAS DE ABR, MAI E JUN/2022 DOS 26 ALUNOS MATRICULADOS NA &quot;ESPECIALIZAÇÃO EM COMBATE A CORRUPÇÃO&quot;,                     CONFORME CONTRATO Nº 26/2020 - POR ESTIMATIVA.            " xr:uid="{83F3FD39-4B4D-4E8E-9F20-BE6C25A93D1E}"/>
    <hyperlink ref="E112" r:id="rId17" display="ALUGUEL DO IMÓVEL SEDE DAS PROMOTORIAS DE JUSTIÇA DE SÃO BENEDITO, CONFORME CONTRATO Nº 34/2021,                       REFERENTE ABRIL, MAIO E JUNHO/2022.           " xr:uid="{0F704C5E-431A-4981-85A6-8E8470283961}"/>
    <hyperlink ref="E113" r:id="rId18" display="LOCAÇÃO DE IMÓVEL PARA ABRIGAR A SEDE DAS PROMOTORIAS DE JUSTIÇA EM ALTO SANTO/CE CONFORME CONTRATO                       025/2021 REFERENTE ABRIL A JUNHO/2022           " xr:uid="{2CB31634-99C9-4440-8009-4A5ABDBE8344}"/>
    <hyperlink ref="E114" r:id="rId19" display="ALUGUEL DO IMÓVEL SEDE DAS PROMOTORIAS DE RUSSAS (PISO SUPERIOR), CONFORME CONTRATO Nº 35/2021,                       REFERENTE ABRIL, MAIO E JUNHO/2022.           " xr:uid="{DCB5146D-EE6D-42D2-812B-B0A431280603}"/>
    <hyperlink ref="E115" r:id="rId20" display="LOCAÇÃO DE IMÓVEL PARA ABRIGAR A SEDE DAS PROMOTORIAS DE JUSTIÇA EM BREJO SANTO/CE CONFORME                       CONTRATO 026/2021 REFERENTE ABRIL A JUNHO/2022           " xr:uid="{10187B59-BFC0-4AF6-A60D-6D41F19BF645}"/>
    <hyperlink ref="E116" r:id="rId21" display="ALUGUEL DO IMÓVEL SEDE DAS PROMOTORIAS DE JUSTIÇA DE MARANGUAPE, CONFORME CONTRATO Nº 26/2017, REF.                       ABRIL, MAIO E JUNHO/2022 - POR ESTIMATIVA           " xr:uid="{C8003B39-D0CF-4205-A111-9305B47A3064}"/>
    <hyperlink ref="E117" r:id="rId22" display="ALUGUEL DO IMÓVEL SEDE DAS PROMOTORIAS DE JUSTIÇA DE GRANJA, CONFORME CONTRATO Nº 74/2019, REFERENTE                       ABR, MAI E JUN/2022 - POR ESTIMATIVA           " xr:uid="{673A89BD-460E-440B-BFC1-F129DF9FECC5}"/>
    <hyperlink ref="E118" r:id="rId23" display="ALUGUEL DO IMÓVEL SEDE DAS PROMOTORIAS DE JUSTIÇA DA COMARCA DE VIÇOSA, CONFORME CONTRATO Nº                      51/2019, REFERENTE AOS MESES DE ABR, MAI E JUN/2022.            " xr:uid="{C276F313-42BA-46CD-B4CF-C6B01DA9F0C4}"/>
    <hyperlink ref="E119" r:id="rId24" display="ALUGUEL DO IMÓVEL SEDE DAS PROMOTORIAS DE JUSTIÇA DE PARAIBAPA, CONFORME CONTRATO Nº 85/2019,                       REFERENTE OS MESES DE ABR, MAI E JUN/2022.           " xr:uid="{2563822B-D681-4D3A-843C-9F8D913171E4}"/>
    <hyperlink ref="E120" r:id="rId25" display="ALUGUEL DO IMÓVEL SEDE DAS PROMOTORIAS DE JUSTIÇA DE ACARAÚ, CONFORME CONTRATO Nº 61/2019, REF. ABR,                       MAI E JUN/2022 - POR ESTIMATIVA.           " xr:uid="{1123DBF3-E436-4B72-8DBC-D279179FDF17}"/>
    <hyperlink ref="E125" r:id="rId26" display="FORNECIMENTO DE PRODUTOS E DE DIVERSOS SERVIÇOS DOS CORREIOS POR MEIO DOS CANAIS DE ATENDIMENTO                       DISPONIBILIZADOS, CONFORME CONTRATO 023/2020, REFERENTE AOS MESES DE ABRIL, MAIO E JUNHO/2022.           " xr:uid="{FD9EE000-C06B-42E9-82F9-3DD0F0787626}"/>
    <hyperlink ref="E129" r:id="rId27"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30368737-9A23-41E2-A7E7-1DF7B010AF2C}"/>
    <hyperlink ref="E13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64B43744-B24E-4856-A830-81415B379B39}"/>
    <hyperlink ref="E131" r:id="rId29" display="SUPLEMENTAÇÃO DE EMPENHO EM R$ 566,04 REF A LOCAÇÃO DE IMÓVEL EM MOMBAÇA-CE RELATIVOS AO MESES DE                      JANEIRO A MARÇO/2022. CONFORME CONTRATO 84/2019.           " xr:uid="{8C6CBF3D-2CC4-47C5-9458-758F6B27BB68}"/>
    <hyperlink ref="E150" r:id="rId30" display="SERVIÇO DE MANUTENÇÃO PREVENTIVA E CORRETIVA DO ELEVADOR DO PRÉDIO DAS PROMOTORIAS CRIMINAIS,                       CONFORME CONTRATO Nº 35/2018, REF. ABR, MAI E JUN/2022 -POR ESTIMATIVA.           " xr:uid="{560619B8-5395-43A2-B84F-EB93926A69AC}"/>
    <hyperlink ref="E152" r:id="rId31" display="SERVIÇO DE MANUTENÇÃO DO ELEVADOR DO PRÉDIO DAS PROMOTORIAS DE INVESTIGAÇÕES, CONFORME CONTRATO                       053/2019. REF. ABR, MAI E JUN/2022.           " xr:uid="{98779426-8F34-43A2-B88B-30EEE51709C5}"/>
    <hyperlink ref="E24" r:id="rId32" display="LOCAÇÃO DO IMÓVEL DA PROMOTORIA DE JUSTIÇA DA COMARCA DE VIÇOSA/CE CONFORME CONTRATO 051/2019                      REFERENTE AOS MESES DE JANEIRO A MARÇO/2022            " xr:uid="{039A6758-3E91-4F4F-92AC-6C584264ABCA}"/>
    <hyperlink ref="E25" r:id="rId33" display="LOCAÇÃO DO IMÓVEL DA PROMOTORIA DE JUSTIÇA DE MORADA NOVA/CE CONFORME CONTRATO 043/2013 REFERENTE                      AOS MESES DE JANEIRO A MARÇO/2022           " xr:uid="{A8E08A88-A476-4BFD-8D07-6D8253A0833C}"/>
    <hyperlink ref="E26" r:id="rId34" display="LOCAÇÃO DO IMÓVEL DA PROMOTORIA DE JUSTIÇA DE CRATEÚS/CE CONFORME CONTRATO 040/2018 REFERENTE AOS                      MESES DE JANEIRO A MARÇO/2022           " xr:uid="{406EABA2-A2B2-46CB-8455-D4AFE705FA83}"/>
    <hyperlink ref="E27" r:id="rId35" display="LOCAÇÃO DO IMÓVEL SEDE DAS PROMOTORIAS DE JUSTIÇA E DECON DE ICÓ/CE CONFORME CONTRATO 037/2011                      REFERENTE AOS MESES DE JANEIRO A MARÇO/2022            " xr:uid="{7E73AA57-B429-4D1B-9BC7-55CD05E7C231}"/>
    <hyperlink ref="E28" r:id="rId36" display="LOCAÇÃO DO IMÓVEL SEDE DAS PROMOTORIAS DE JUSTIÇA QUIXERAMOBIM/CE CONFORME CONTRATO 029/2012                      REFERENTE AOS MESES DE JANEIRO A MARÇO/2022            " xr:uid="{D17DC1BD-491D-4B2D-9FDB-3CE6463E7CFD}"/>
    <hyperlink ref="E29" r:id="rId37" display="LOCAÇÃO DO IMÓVEL SEDE DAS PROMOTORIAS DE JUSTIÇA DE TIANGUÁ/CE CONFORME APOSTILAMENTO N° 2 E                      CONTRATO 022/2013 REFERENTE AOS MESES DE JANEIRO A MARÇO/2022            " xr:uid="{9C31B735-D36D-4425-BA6B-19C4F455B38A}"/>
    <hyperlink ref="E30" r:id="rId38" display="LOCAÇÃO DO IMÓVEL SEDE DAS PROMOTORIAS DE JUSTIÇA DE GUAIÚBA/CE CONFORME CONTRATO 022/2010                      REFERENTE AOS MESES DE JANEIRO A MARÇO/2022            " xr:uid="{3BC8D83B-966C-4F21-A42E-07AB943D67CC}"/>
    <hyperlink ref="E31" r:id="rId39" display="LOCAÇÃO DO IMÓVEL SEDE DAS PROMOTORIAS DE JUSTIÇA DE CANINDÉ/CE CONFORME APOSTILAMENTO N° 009/2017 E                      CONTRATO 009/2016 REFERENTE AOS MESES DE JANEIRO A MARÇO/2022            " xr:uid="{23C64FC7-CFC1-4900-A3B9-E4691E041746}"/>
    <hyperlink ref="E32" r:id="rId40" display="LOCAÇÃO DO IMÓVEL SEDE DAS PROMOTORIAS DE JUSTIÇA DE JARDIM/CE CONFORME CONTRATO 008/2017 REFERENTE                      AOS MESES DE JANEIRO A MARÇO/2022           " xr:uid="{5A8BBC71-61B2-44C3-BBBE-E47A4FFDE07A}"/>
    <hyperlink ref="E34" r:id="rId41" display="PARCELAS DE JAN, FEV E MAR/2022, DOS 26 ALUNOS MATRICULADOS NA &quot;ESPECIALIZAÇÃO EM COMBATE A                     CORRUPÇÃO&quot;, CONFORME CONTRATO Nº 26/2020 - POR ESTIMATIVA.           " xr:uid="{EBC5D48D-EE4C-4AC2-8073-8E5AA4DE4363}"/>
    <hyperlink ref="E35" r:id="rId42" display="TAXAS CONDOMINIAIS REFERENTES A SALA 403 DO EDIFÍCIO OFFICE &amp; MEDICAL CENTER, SITUADO NA AVENIDA                      EUSÉBIO DE QUEIROZ, N° 4808, CENTRO, EUASÉBIO CONFORME CONTRATO 045/2021 REFERENTE JANEIRO A                      MARÇO/2022" xr:uid="{FEDF71AE-9982-4E2C-B49C-438CB1220052}"/>
    <hyperlink ref="E36" r:id="rId43" display="LOCAÇÃO DA SALA 403 DO EDIFÍCIO OFFICE &amp; MEDICAL CENTER, SITUADO NA AVENIDA EUSÉBIO DE QUEIROZ, N° 4808,                      CENTRO, EUSÉBIO PARA ABRIGAR A SEDE DAS PROMOTORIAS DE JUSTIÇA CONFORME CONTRATO 045/2021 REFERENTE                      JANEIRO A MARÇO/2022" xr:uid="{36641629-5C67-4FCD-A952-B6FF8F644A22}"/>
    <hyperlink ref="E37" r:id="rId44" display="LOCAÇÃO DE IMÓVEL PARA ABRIGAR A SEDE DAS PROMOTORIAS DE JUSTIÇA EM ALTO SANTO/CE CONFORME CONTRATO                      025/2021 REFERENTE JANEIRO A MARÇO/2022            " xr:uid="{F05BEE01-C13E-4221-9655-518A4AE5A854}"/>
    <hyperlink ref="E38" r:id="rId45" display="LOCAÇÃO DE IMÓVEL PARA ABRIGAR A SEDE DAS PROMOTORIAS DE JUSTIÇA EM BREJO SANTO/CE CONFORME                      CONTRATO 026/2021 REFERENTE JANEIRO A MARÇO/2022            " xr:uid="{563BC11B-9AB5-44B7-AC48-EE8F36272EA0}"/>
    <hyperlink ref="E39" r:id="rId46" display="LOCAÇÃO DE IMÓVEL PARA ABRIGAR A SEDE DAS PROMOTORIAS DE JUSTIÇA EM CAUCAIA/CE CONFORME CONTRATO                       048/2019 REFERENTE JANEIRO A MARÇO/2022           " xr:uid="{DD2185E6-91D4-4336-A2AC-78C30D40E3E4}"/>
    <hyperlink ref="E40" r:id="rId47" display="TAXAS CONDOMINIAIS REFERENTES A SALA 403 DO EDIFÍCIO OFFICE &amp; MEDICAL CENTER, SITUADO NA AVENIDA EUSÉBIO                   DE QUEIROZ, N° 4808, CENTRO, EUASÉBIO CONFORME CONTRATO 045/2021 REFERENTE JANEIRO A MARÇO/2022           " xr:uid="{E6515AE5-4249-4A8F-A248-D4E64AD90B15}"/>
    <hyperlink ref="E41" r:id="rId48" display="LOCAÇÃO DA SALA 403 DO EDIFÍCIO OFFICE &amp; MEDICAL CENTER, SITUADO NA AVENIDA EUSÉBIO DE QUEIROZ, N° 4808,                   CENTRO, EUSÉBIO PARA ABRIGAR A SEDE DAS PROMOTORIAS DE JUSTIÇA CONFORME CONTRATO 045/2021 REFERENTE                   JANEIRO A MARÇO/2022" xr:uid="{FAD14C1C-F79C-483D-8DD9-CA36CA1D33A1}"/>
    <hyperlink ref="E42" r:id="rId49" display="TAXAS CONDOMINIAIS REFERENTES A SALA 403 DO EDIFÍCIO OFFICE &amp; MEDICAL CENTER, SITUADO NA AVENIDA                      EUSÉBIO DE QUEIROZ, N°4808, CENTRO, EUSÉBIO CONFORME CONTRATO 045/2021 REFERENTE JANEIRO A                      MARÇO/2022" xr:uid="{D018FB56-B12E-4108-830F-F3EAD748A3B5}"/>
    <hyperlink ref="E43" r:id="rId50" display="ALUGUEL DO IMÓVEL SEDE DAS PROMOTORIAS DE RUSSAS, CONFORME CONTRATO Nº 08/2015/CPL/PGJ, REF. JAN, FEV                       E MAR/2022 - POR ESTIMATIVA.           " xr:uid="{9313B96E-144D-4339-91AE-224ABEAE6BC4}"/>
    <hyperlink ref="E44" r:id="rId51" display="LOCAÇÃO DA SALA 403 DO EDIFÍCIO OFFICE &amp; MEDICAL CENTER, SITUADO NA AVENIDA EUSÉBIO DE QUEIROZ, N° 4808,                       CENTRO, EUSÉBIO PARA ABRIGAR A SEDE DAS PROMOTORIAS DE JUSTIÇA CONFORME CONTRATO 045/2021 REFERENTE                       JANEIRO A MARÇO/2022" xr:uid="{8A95A2CA-F8E1-4D04-B833-CD5F41A3DA88}"/>
    <hyperlink ref="E45" r:id="rId52" display="ALUGUEL DO IMÓVEL SEDE DAS PROMOTORIAS DE BARBALHA, CONFORME CONTRATO Nº 04/2013/CPL/PGJ, REF. JAN,                        FEV E MAR/2022 - POR ESTIMATIVA            " xr:uid="{0F5757F4-A61E-4412-92A1-D9466393E3EE}"/>
    <hyperlink ref="E46" r:id="rId53" display="ALUGUEL DO IMÓVEL SEDE DAS PROMOTORIAS DE JUSTIÇA DE SOBRAL, CONFORME CONTRATO Nº 02/2017, REF. JAN,                       FEV E MAR/2022 - POR ESTIMATIVA.           " xr:uid="{C4FB8480-10D1-4223-A7C6-5534920F4D02}"/>
    <hyperlink ref="E47" r:id="rId54" display="ALUGUEL DO IMÓVEL SEDE DAS PROMOTORIAS DE BATURITÉ, CONFORME CONTRATO Nº 04/2020, REF. JAN, FEV E                       MAR/2022 - POR ESTIMATIVA           " xr:uid="{1B70873D-7CDF-4F79-BA45-F272EE6F0B0D}"/>
    <hyperlink ref="E48" r:id="rId55" display="ALUGUEL DO IMÓVEL SEDE DO NÚCLEO DE MEDIAÇÃO COMUNITÁRIA DE MARACANAÚ, CONFORME CONTRATO Nº                       20/2017, REF. JAN, FEV E MAR/2022 - POR ESTIMATIVA.           " xr:uid="{E886974F-E571-4A9F-A82F-7ECDCAF3307C}"/>
    <hyperlink ref="E49" r:id="rId56" display="ALUGUEL DE DUAS SALAS COMERCIAIS ONDE FUNCIONAM AS PROMOTORIAS DE JUSTIÇA DE JUAZEIRO DO NORTE,                      CONFORME CONTRATO Nº 12/2017/CPL/PGJ, REF. JAN, FEV E MAR/2022 - POR ESTIMATIVA.            " xr:uid="{B96736BA-C693-4322-8460-FE4B52B49AAF}"/>
    <hyperlink ref="E50" r:id="rId57" display="CONDOMÍNIO DE DUAS SALAS COMERCIAIS ONDE FUNCIONAM AS PROMOTORIAS DE JUSTIÇA DE JUAZEIRO DO NORTE,                      CONFORME CONTRATO Nº 12/2017/CPL/PGJ, REF. JAN, FEV E MAR/2022 - POR ESTIMATIVA.           " xr:uid="{F4026A1B-50B6-49A5-95BE-DE9A89DA26C3}"/>
    <hyperlink ref="E52" r:id="rId58"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5C4CC0E0-182C-40D3-8FF6-6700F4592211}"/>
    <hyperlink ref="E53" r:id="rId59"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9FDB9203-2E2F-4228-B523-64C5A19D9467}"/>
    <hyperlink ref="E54" r:id="rId60"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A4164612-5730-4384-B0FD-A6A0C5E829C3}"/>
    <hyperlink ref="E55" r:id="rId61"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4BC69287-C11F-4274-A883-A9B44317162E}"/>
    <hyperlink ref="E56" r:id="rId62"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6CCBFF4F-4B81-4BFF-951D-129309E6BB49}"/>
    <hyperlink ref="E57" r:id="rId63"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A2AEB123-9E23-4F1B-B60C-BC0247E8DDE3}"/>
    <hyperlink ref="E58" r:id="rId64"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E9AC3732-B105-4411-86F9-C6D953CA2724}"/>
    <hyperlink ref="E59" r:id="rId65"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E86276FA-19A3-4196-8D15-0ED495B99E62}"/>
    <hyperlink ref="E60" r:id="rId66" display="LOCAÇÃO DO IMÓVEL LOCALIZADO NA RUA NELSON STUDART, N°199, LUCIANO CAVALCANTE, FORTALEZA/CE, CUJA                      FINALIDADE É ABRIGAR A SEDE DAS PROMOTORIAS DE JUSTIÇA DA FAZENDA PÚBLICA, NUDETOR E GDESC, CONFORME                      CONTRATO N°028/2015 REFERENTE JANEIRO A MARÇO/2022" xr:uid="{BF93A039-AF6E-4E83-955F-7F6386D5DCD9}"/>
    <hyperlink ref="E61" r:id="rId67" display="LOCAÇÃO DO IMÓVEL LOCALIZADO NA RUA NELSON STUDART, N°199, LUCIANO CAVALCANTE, FORTALEZA/CE, CUJA                  FINALIDADE É ABRIGAR A SEDE DAS PROMOTORIAS DE JUSTIÇA DA FAZENDA PÚBLICA, NUDETOR E GDESC, CONFORME                  CONTRATO N°028/2015 REFERENTE JANEIRO A MARÇO/2022" xr:uid="{EAD9FBE0-4F05-4036-A7A6-6785C75BE011}"/>
    <hyperlink ref="E62" r:id="rId68" display="LOCAÇÃO DO IMÓVEL LOCALIZADO NA RUA MAJOR FACUNDO, N°2240, FÁTIMA, FORTALEZA/CE, CUJA FINALIDADE É                        ABRIGAR O ARQUIVO DE DOCUMENTOS DO MP/CE, CONFORME CONTRATO N°001/2003 REFERENTE JANEIRO A                        MARÇO/2022" xr:uid="{BFB92358-F6A8-419B-AB48-7BBF1F69E54D}"/>
    <hyperlink ref="E63" r:id="rId69" display="ALUGUEL DO IMÓVEL SEDE DAS PROMOTORIAS DE JUSTIÇA DE MARANGUAPE, CONFORME CONTRATO Nº 26/2017, REF.                       JAN, FEV E MAR/2022 - POR ESTIMATIVA           " xr:uid="{6A21AD9C-4247-4E39-8299-1573C1CF3D7B}"/>
    <hyperlink ref="E64" r:id="rId70" display="ALUGUEL DO IMÓVEL SEDE DAS PROMOTORIAS DE JUSTIÇA DE GRANJA, CONFORME CONTRATO Nº 74/2019,                       REFERENTE: JAN, FEV E MAR/2022 - POR ESTIMATIVA           " xr:uid="{5C6B3E43-D1A0-444E-A7CE-B101220D65D4}"/>
    <hyperlink ref="E65" r:id="rId71" display="TAXAS CONDOMINIAIS DO IMÓVEL SEDE DA 8ª PROMOTORIA DE JUSTIÇA DE JUAZEIRO DO NORTE, CONFORME                       CONTRATO Nº 63/2019, REF. JAN, FEV E MAR/2022 - POR ESTIMATIVA.           " xr:uid="{951B08E5-2E19-42A8-9E1F-4BB4E679E660}"/>
    <hyperlink ref="E66" r:id="rId72" display="ALUGUEL DO IMÓVEL SEDE DAS PROMOTORIAS DE JUSTIÇA DE ACARAÚ, CONFORME CONTRATO Nº 61/2019, REF. JAN,                       FEV E MAR/2022 - POR ESTIMATIVA.           " xr:uid="{69CCDFDC-FCC3-4B56-8FDD-4BB35EFCF2FA}"/>
    <hyperlink ref="E67" r:id="rId73" display="ALUGUEL DO IMÓVEL SEDE DAS PROMOTORIAS DE CASCAVEL, CONFORME CONTRATO Nº 39/2013/CPL/PGJ, REFERENTE                       JAN, FEV E MAR/2022 - POR ESTIMATIVA           " xr:uid="{B2059456-3B9F-4715-8F6E-D97AC915AACB}"/>
    <hyperlink ref="E68" r:id="rId74" display="TAXAS CONDOMINIAIS DO IMÓVEL SEDE DAS PROMOTORIAS DE JUSTIÇA DO EUSÉBIO, CONFORME CONTRATO Nº                       27/2021, REFERENTE JAN, FEV E MAR/2022 - POR ESTIMATIVA.           " xr:uid="{73FC66D2-DEEF-420E-B51E-87A57B606174}"/>
    <hyperlink ref="E69" r:id="rId75"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23ED045A-86F4-406F-9184-61B566B176FF}"/>
    <hyperlink ref="E70" r:id="rId76" display="LOCAÇÃO DE IMÓVEL PARA ABRIGAR A SEDE DAS PROMOTORIAS DE JUSTIÇA EM CAUCAIA/CE CONFORME CONTRATO                       048/2019 REFERENTE JANEIRO A MARÇO/2022           " xr:uid="{F0835590-C659-4D24-8D1E-3266C3A4AE3D}"/>
    <hyperlink ref="E71" r:id="rId77" display="LOCAÇÃO DE IMÓVEL EM MOMBAÇA/CE CONFORME CONTRATO 84/2019 REFERENTE AOS MESES DE JANEIRO A                         MARÇO/2022           " xr:uid="{77DBD79A-DAB1-4A7C-A417-CEF454150943}"/>
    <hyperlink ref="E72" r:id="rId78" display="ALUGUEL DO IMÓVEL SEDE DAS PROMOTORIAS DE RUSSAS, CONFORME CONTRATO Nº 35/2021, REFERENTE JAN, FEV                         E MAR/2022.           " xr:uid="{4F2BF78A-FC66-4D0F-BB7F-0365B3DEA4EC}"/>
    <hyperlink ref="E74" r:id="rId79" display="SERVIÇOS DOS CORREIOS POR MEIO DOS CANAIS DE ATENDIMENTO DISPONIBILIZADOS, CONFORME CONTRATO                        023/2020, REFERENTE AOS MESES JAN, FEV E MAR/2022.           " xr:uid="{2CEF1163-4889-4345-93DE-6ADC5D9AEA2A}"/>
    <hyperlink ref="E79" r:id="rId80" display="ALUGUEL DO IMÓVEL SEDE DA 8ª PROMOTORIA DE JUSTIÇA DE JUAZEIRO DO NORTE, CONFORME CONTRATO Nº                       63/2019, REFERENTE JAN, FEV E MAR/2022.           " xr:uid="{0F2482A2-3FF1-4076-8962-9047CBFC4768}"/>
    <hyperlink ref="E80" r:id="rId81" display="LOCAÇÃO DO IMÓVEL EM PARAIBAPA-CE CONFORME CONTRATO 085/2019 REFERENTE OS MESES DE JANEIRO A                          MARÇO/2022           " xr:uid="{5E997BD0-FF07-4912-B3AE-7E3E7DFC42AB}"/>
    <hyperlink ref="E87" r:id="rId82" display="ALUGUEL DO IMÓVEL SEDE DAS PROMOTORIAS DE JUSTIÇA DO EUSÉBIO, CONFORME CONTRATO Nº 27/2021,                        REFERENTE AOS MESES DE JAN, FEV E MAR/2022.           " xr:uid="{F6344C69-299B-4BF7-A918-8A7D1BC09C72}"/>
    <hyperlink ref="E88" r:id="rId83" display="ALUGUEL DO IMÓVEL SEDE DAS PROMOTORIAS DE JUSTIÇA DE SÃO BENEDITO, CONFORME CONTRATO Nº 34/2021,                       REFERENTE JAN, FEV E MAR/2022.           " xr:uid="{5B43E3AA-04BE-43D4-B7F6-58E3F2234B28}"/>
    <hyperlink ref="E89" r:id="rId84" display="ALUGUEL DO IMÓVEL SEDE DAS PROMOTORIAS DE JAGUARIBE, CONFORME CONTRATO Nº 24/2019, REF. JAN, FEV E                           MAR/2022.           " xr:uid="{4D56B408-28B0-4BA9-89B8-15E9FE39804B}"/>
    <hyperlink ref="E90" r:id="rId85" display="LOCAÇÃO DO IMÓVEL SITUADO NA RUA LOURENÇO FEITOSA, N°90, JOSÉ BONIFÁCIO, FORTALEZA/CE, CUJA FINALIDADE                        É ABRIGAR A SEDE DAS PROMOTORIAS DE JUSTIÇA CÍVEIS DESTA COMARCA, CONFORME CONTRATO 006/2017,                        REFERENTE AOS MESES DE JANEIRO A MARÇO/2022" xr:uid="{BE087CAD-E7A5-4667-BBEF-4391A9662230}"/>
    <hyperlink ref="E91" r:id="rId86" display="FORNECIMENTO DE SERVIÇOS DE MANUTENÇÕES PREVENTIVAS E CORRETIVAS DA PLATAFORMA ELEVATÓRIA DO                       PRÉDIO DE INVESTIGAÇÕES, CONFORME CONTRATO 053/2019.           " xr:uid="{FF159AB9-49A7-424C-9A3A-EF8D5693B9F6}"/>
    <hyperlink ref="E92" r:id="rId87"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85B30944-2442-42F2-9EC3-3F0EA7ED532B}"/>
    <hyperlink ref="E93" r:id="rId88" display="LOCAÇÃO DO IMÓVEL SEDE DAS PROMOTORIAS DE JUSTIÇA DE JUAZEIRO DO NORTE/CE, CONFORME CONTRATO N°                       001/2015, APOSTILAMENTO 006/2017 E 5° ADITIVO, REFERENTE JANEIRO A MARÇO/2022.           " xr:uid="{8E49F82C-375C-41C3-897E-28675A0DBF64}"/>
    <hyperlink ref="E94" r:id="rId89" display="REEMBOLSO DO IPTU/2022, REFERENTE AO IMÓVEL ONDE FUNCIONA A SEDE DAS PROMOTORIAS DE JUSTIÇA DA                      COMARCA DE GRANJA/CE, IMÓVEL DE PROPRIEDADE DO SR ARY FONTENELE BATISTA, CONFORME CONTRATO 074/2019.           " xr:uid="{8E9BB8D2-9905-45C3-A74A-0C194F73FFBD}"/>
    <hyperlink ref="E81" r:id="rId90" xr:uid="{23AC24C8-7296-45CE-82F6-AB176A4579AE}"/>
    <hyperlink ref="E3" r:id="rId91" xr:uid="{118E5F6A-4246-402A-A79A-91A3BEE2B50B}"/>
    <hyperlink ref="E4" r:id="rId92" xr:uid="{58D90C1D-4B1B-42C5-A72A-3BA969671C98}"/>
    <hyperlink ref="E17" r:id="rId93" xr:uid="{CAE035BE-2460-4A3C-AF52-3D3EE8FF3893}"/>
    <hyperlink ref="E18" r:id="rId94" xr:uid="{5E1F1708-672B-4405-874C-1CDD585C9777}"/>
    <hyperlink ref="E19" r:id="rId95" xr:uid="{F389CEC2-8CFD-4A77-8B92-24E09707A458}"/>
    <hyperlink ref="E20" r:id="rId96" xr:uid="{8C4F1ACA-F1D1-4029-B442-3C0CAFA0BBC9}"/>
    <hyperlink ref="E21" r:id="rId97" xr:uid="{CC4448DE-6034-443E-B5A4-3600D19583CC}"/>
    <hyperlink ref="E22" r:id="rId98" xr:uid="{A0C2F3C7-2AE0-4AA3-AF0D-08FC7599690A}"/>
    <hyperlink ref="E23" r:id="rId99" xr:uid="{3F424066-D4B6-4CC1-B68C-42980A8D5D8B}"/>
    <hyperlink ref="E83" r:id="rId100" display="SERVIÇO DE REGISTRO E EMISSÃO DO DIGITAL OBJECT IDENTIFER (DOI), GERADO TRIMESTRALMENTE PELA ASSOCIAÇÃO                      BRASILEIRA DE EDITORES CIENTÍFICOS (ABEC BRASIL) E PELA AGÊNCIA DE REGISTRO DE NÚMEROS DOI CROSSREF,                      CONFORME CONSTA NO CONTRATO Nº 036/2021." xr:uid="{5B6A92BA-7790-4A5C-8682-7D2116914037}"/>
    <hyperlink ref="T121" r:id="rId101" display="http://www8.mpce.mp.br/inexigibilidade/092022000085394.pdf" xr:uid="{23E86C3C-CBDF-4CBC-B905-25201821D13B}"/>
    <hyperlink ref="T126" r:id="rId102" xr:uid="{8F4C4C00-0F34-4F4B-AEB9-0D0DE2FA9DB0}"/>
  </hyperlinks>
  <pageMargins left="0.511811024" right="0.511811024" top="0.78740157499999996" bottom="0.78740157499999996" header="0.31496062000000002" footer="0.31496062000000002"/>
  <pageSetup paperSize="9" orientation="portrait" r:id="rId103"/>
  <drawing r:id="rId1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3F662-E738-47A6-AE68-1468860B7843}">
  <dimension ref="A1:U231"/>
  <sheetViews>
    <sheetView topLeftCell="A192" workbookViewId="0">
      <selection activeCell="A200" sqref="A200"/>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9" width="0" hidden="1" customWidth="1"/>
    <col min="20" max="20" width="29.85546875" hidden="1" customWidth="1"/>
    <col min="21" max="21" width="31.140625"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55"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55"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55"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55"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 t="shared" si="11"/>
        <v>09.2022.00011653-8</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/092022000116538.pdf</v>
      </c>
      <c r="S150" s="44" t="str">
        <f t="shared" si="12"/>
        <v>09.2022.00011653-8</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155"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ref="C156:C167" si="15">(HYPERLINK(T156,U156))</f>
        <v>09.2021.00011648-2</v>
      </c>
      <c r="D156" s="24">
        <v>44652</v>
      </c>
      <c r="E156" s="20" t="s">
        <v>759</v>
      </c>
      <c r="F156" s="4" t="s">
        <v>463</v>
      </c>
      <c r="G156" s="7" t="str">
        <f t="shared" ref="G156:G158" si="16">HYPERLINK(N156,M156)</f>
        <v>2022NE00746</v>
      </c>
      <c r="H156" s="22" t="s">
        <v>737</v>
      </c>
      <c r="I156" s="6" t="s">
        <v>705</v>
      </c>
      <c r="J156" s="34" t="s">
        <v>1525</v>
      </c>
      <c r="L156" s="14"/>
      <c r="M156" t="s">
        <v>657</v>
      </c>
      <c r="N156" t="str">
        <f t="shared" ref="N156:N174" si="17">"http://www.mpce.mp.br/wp-content/uploads/2022/08/"&amp;M156&amp;".pdf"</f>
        <v>http://www.mpce.mp.br/wp-content/uploads/2022/08/2022NE00746.pdf</v>
      </c>
      <c r="R156" s="44" t="str">
        <f t="shared" ref="R156" si="18">"http://www8.mpce.mp.br/"&amp;PROPER(A156)&amp;"/"&amp;SUBSTITUTE(SUBSTITUTE(C156,".",""),"-","")&amp;".pdf"</f>
        <v>http://www8.mpce.mp.br/Inexigibilidade/092021000116482.pdf</v>
      </c>
      <c r="S156" s="44" t="str">
        <f t="shared" ref="S156" si="19">HYPERLINK(R156,C156)</f>
        <v>09.2021.00011648-2</v>
      </c>
      <c r="T156" t="s">
        <v>978</v>
      </c>
      <c r="U156" t="s">
        <v>782</v>
      </c>
    </row>
    <row r="157" spans="1:21" ht="38.25" x14ac:dyDescent="0.25">
      <c r="A157" s="33" t="s">
        <v>20</v>
      </c>
      <c r="B157" s="4" t="s">
        <v>21</v>
      </c>
      <c r="C157" s="41" t="str">
        <f t="shared" si="15"/>
        <v>09.2022.00011844-7</v>
      </c>
      <c r="D157" s="24">
        <v>44652</v>
      </c>
      <c r="E157" s="20" t="s">
        <v>702</v>
      </c>
      <c r="F157" s="4" t="s">
        <v>142</v>
      </c>
      <c r="G157" s="7" t="str">
        <f t="shared" si="16"/>
        <v>2022NE00749</v>
      </c>
      <c r="H157" s="22" t="s">
        <v>738</v>
      </c>
      <c r="I157" s="6" t="s">
        <v>98</v>
      </c>
      <c r="J157" s="34" t="s">
        <v>99</v>
      </c>
      <c r="L157" s="14"/>
      <c r="M157" t="s">
        <v>658</v>
      </c>
      <c r="N157" t="str">
        <f t="shared" si="17"/>
        <v>http://www.mpce.mp.br/wp-content/uploads/2022/08/2022NE00749.pdf</v>
      </c>
      <c r="R157" s="44" t="str">
        <f t="shared" ref="R157:R200" si="20">"http://www8.mpce.mp.br/"&amp;PROPER(A157)&amp;"/"&amp;SUBSTITUTE(SUBSTITUTE(C157,".",""),"-","")&amp;".pdf"</f>
        <v>http://www8.mpce.mp.br/Inexigibilidade/092022000118447.pdf</v>
      </c>
      <c r="S157" s="44" t="str">
        <f t="shared" ref="S157:S200" si="21">HYPERLINK(R157,C157)</f>
        <v>09.2022.00011844-7</v>
      </c>
      <c r="T157" t="s">
        <v>979</v>
      </c>
      <c r="U157" t="s">
        <v>783</v>
      </c>
    </row>
    <row r="158" spans="1:21" ht="38.25" x14ac:dyDescent="0.25">
      <c r="A158" s="33" t="s">
        <v>20</v>
      </c>
      <c r="B158" s="4" t="s">
        <v>21</v>
      </c>
      <c r="C158" s="41" t="str">
        <f t="shared" si="15"/>
        <v>09.2022.00003597-1</v>
      </c>
      <c r="D158" s="24">
        <v>44655</v>
      </c>
      <c r="E158" s="20" t="s">
        <v>760</v>
      </c>
      <c r="F158" s="4" t="s">
        <v>477</v>
      </c>
      <c r="G158" s="7" t="str">
        <f t="shared" si="16"/>
        <v>2022NE00752</v>
      </c>
      <c r="H158" s="22" t="s">
        <v>739</v>
      </c>
      <c r="I158" s="6" t="s">
        <v>706</v>
      </c>
      <c r="J158" s="34" t="s">
        <v>1516</v>
      </c>
      <c r="L158" s="14"/>
      <c r="M158" t="s">
        <v>659</v>
      </c>
      <c r="N158" t="str">
        <f t="shared" si="17"/>
        <v>http://www.mpce.mp.br/wp-content/uploads/2022/08/2022NE00752.pdf</v>
      </c>
      <c r="R158" s="44" t="str">
        <f t="shared" si="20"/>
        <v>http://www8.mpce.mp.br/Inexigibilidade/092022000035971.pdf</v>
      </c>
      <c r="S158" s="44" t="str">
        <f t="shared" si="21"/>
        <v>09.2022.00003597-1</v>
      </c>
      <c r="T158" t="s">
        <v>980</v>
      </c>
      <c r="U158" t="s">
        <v>476</v>
      </c>
    </row>
    <row r="159" spans="1:21" ht="25.5" x14ac:dyDescent="0.25">
      <c r="A159" s="33" t="s">
        <v>20</v>
      </c>
      <c r="B159" s="4" t="s">
        <v>21</v>
      </c>
      <c r="C159" s="41" t="str">
        <f t="shared" si="15"/>
        <v>09.2022.00000748-6</v>
      </c>
      <c r="D159" s="24">
        <v>44655</v>
      </c>
      <c r="E159" s="20" t="s">
        <v>49</v>
      </c>
      <c r="F159" s="4" t="s">
        <v>128</v>
      </c>
      <c r="G159" s="7" t="str">
        <f t="shared" ref="G159:G200" si="22">HYPERLINK(N159,M159)</f>
        <v>2022NE00753</v>
      </c>
      <c r="H159" s="22" t="s">
        <v>740</v>
      </c>
      <c r="I159" s="6" t="s">
        <v>707</v>
      </c>
      <c r="J159" s="34" t="s">
        <v>1496</v>
      </c>
      <c r="L159" s="14"/>
      <c r="M159" t="s">
        <v>660</v>
      </c>
      <c r="N159" t="str">
        <f t="shared" si="17"/>
        <v>http://www.mpce.mp.br/wp-content/uploads/2022/08/2022NE00753.pdf</v>
      </c>
      <c r="R159" s="44" t="str">
        <f t="shared" si="20"/>
        <v>http://www8.mpce.mp.br/Inexigibilidade/092022000007486.pdf</v>
      </c>
      <c r="S159" s="44" t="str">
        <f t="shared" si="21"/>
        <v>09.2022.00000748-6</v>
      </c>
      <c r="T159" t="s">
        <v>981</v>
      </c>
      <c r="U159" t="s">
        <v>132</v>
      </c>
    </row>
    <row r="160" spans="1:21" ht="25.5" x14ac:dyDescent="0.25">
      <c r="A160" s="33" t="s">
        <v>20</v>
      </c>
      <c r="B160" s="4" t="s">
        <v>21</v>
      </c>
      <c r="C160" s="41" t="str">
        <f t="shared" si="15"/>
        <v>09.2022.00000933-0</v>
      </c>
      <c r="D160" s="24">
        <v>44655</v>
      </c>
      <c r="E160" s="20" t="s">
        <v>97</v>
      </c>
      <c r="F160" s="4" t="s">
        <v>142</v>
      </c>
      <c r="G160" s="7" t="str">
        <f t="shared" si="22"/>
        <v>2022NE00754</v>
      </c>
      <c r="H160" s="22" t="s">
        <v>741</v>
      </c>
      <c r="I160" s="6" t="s">
        <v>708</v>
      </c>
      <c r="J160" s="34" t="s">
        <v>99</v>
      </c>
      <c r="L160" s="14"/>
      <c r="M160" t="s">
        <v>661</v>
      </c>
      <c r="N160" t="str">
        <f t="shared" si="17"/>
        <v>http://www.mpce.mp.br/wp-content/uploads/2022/08/2022NE00754.pdf</v>
      </c>
      <c r="R160" s="44" t="str">
        <f t="shared" si="20"/>
        <v>http://www8.mpce.mp.br/Inexigibilidade/092022000009330.pdf</v>
      </c>
      <c r="S160" s="44" t="str">
        <f t="shared" si="21"/>
        <v>09.2022.00000933-0</v>
      </c>
      <c r="T160" t="s">
        <v>982</v>
      </c>
      <c r="U160" t="s">
        <v>141</v>
      </c>
    </row>
    <row r="161" spans="1:21" ht="25.5" x14ac:dyDescent="0.25">
      <c r="A161" s="33" t="s">
        <v>20</v>
      </c>
      <c r="B161" s="4" t="s">
        <v>21</v>
      </c>
      <c r="C161" s="41" t="str">
        <f t="shared" si="15"/>
        <v>09.2022.00000904-0</v>
      </c>
      <c r="D161" s="24">
        <v>44655</v>
      </c>
      <c r="E161" s="20" t="s">
        <v>87</v>
      </c>
      <c r="F161" s="4" t="s">
        <v>128</v>
      </c>
      <c r="G161" s="7" t="str">
        <f t="shared" si="22"/>
        <v>2022NE00755</v>
      </c>
      <c r="H161" s="22" t="s">
        <v>742</v>
      </c>
      <c r="I161" s="6" t="s">
        <v>709</v>
      </c>
      <c r="J161" s="34" t="s">
        <v>1503</v>
      </c>
      <c r="L161" s="14"/>
      <c r="M161" t="s">
        <v>662</v>
      </c>
      <c r="N161" t="str">
        <f t="shared" si="17"/>
        <v>http://www.mpce.mp.br/wp-content/uploads/2022/08/2022NE00755.pdf</v>
      </c>
      <c r="R161" s="44" t="str">
        <f t="shared" si="20"/>
        <v>http://www8.mpce.mp.br/Inexigibilidade/092022000009040.pdf</v>
      </c>
      <c r="S161" s="44" t="str">
        <f t="shared" si="21"/>
        <v>09.2022.00000904-0</v>
      </c>
      <c r="T161" t="s">
        <v>983</v>
      </c>
      <c r="U161" t="s">
        <v>138</v>
      </c>
    </row>
    <row r="162" spans="1:21" ht="25.5" x14ac:dyDescent="0.25">
      <c r="A162" s="33" t="s">
        <v>20</v>
      </c>
      <c r="B162" s="4" t="s">
        <v>21</v>
      </c>
      <c r="C162" s="41" t="str">
        <f t="shared" si="15"/>
        <v>09.2022.00000753-1</v>
      </c>
      <c r="D162" s="24">
        <v>44655</v>
      </c>
      <c r="E162" s="20" t="s">
        <v>761</v>
      </c>
      <c r="F162" s="4" t="s">
        <v>128</v>
      </c>
      <c r="G162" s="7" t="str">
        <f t="shared" si="22"/>
        <v>2022NE00756</v>
      </c>
      <c r="H162" s="22" t="s">
        <v>743</v>
      </c>
      <c r="I162" s="6" t="s">
        <v>710</v>
      </c>
      <c r="J162" s="34" t="s">
        <v>1517</v>
      </c>
      <c r="L162" s="14"/>
      <c r="M162" t="s">
        <v>663</v>
      </c>
      <c r="N162" t="str">
        <f t="shared" si="17"/>
        <v>http://www.mpce.mp.br/wp-content/uploads/2022/08/2022NE00756.pdf</v>
      </c>
      <c r="R162" s="44" t="str">
        <f t="shared" si="20"/>
        <v>http://www8.mpce.mp.br/Inexigibilidade/092022000007531.pdf</v>
      </c>
      <c r="S162" s="44" t="str">
        <f t="shared" si="21"/>
        <v>09.2022.00000753-1</v>
      </c>
      <c r="T162" t="s">
        <v>984</v>
      </c>
      <c r="U162" t="s">
        <v>129</v>
      </c>
    </row>
    <row r="163" spans="1:21" ht="38.25" x14ac:dyDescent="0.25">
      <c r="A163" s="33" t="s">
        <v>20</v>
      </c>
      <c r="B163" s="4" t="s">
        <v>21</v>
      </c>
      <c r="C163" s="41" t="str">
        <f t="shared" si="15"/>
        <v>09.2022.00000946-2</v>
      </c>
      <c r="D163" s="24">
        <v>44655</v>
      </c>
      <c r="E163" s="20" t="s">
        <v>703</v>
      </c>
      <c r="F163" s="4" t="s">
        <v>128</v>
      </c>
      <c r="G163" s="7" t="str">
        <f t="shared" si="22"/>
        <v>2022NE00757</v>
      </c>
      <c r="H163" s="22" t="s">
        <v>744</v>
      </c>
      <c r="I163" s="6" t="s">
        <v>711</v>
      </c>
      <c r="J163" s="34" t="s">
        <v>1514</v>
      </c>
      <c r="L163" s="14"/>
      <c r="M163" t="s">
        <v>664</v>
      </c>
      <c r="N163" t="str">
        <f t="shared" si="17"/>
        <v>http://www.mpce.mp.br/wp-content/uploads/2022/08/2022NE00757.pdf</v>
      </c>
      <c r="R163" s="44" t="str">
        <f t="shared" si="20"/>
        <v>http://www8.mpce.mp.br/Inexigibilidade/092022000009462.pdf</v>
      </c>
      <c r="S163" s="44" t="str">
        <f t="shared" si="21"/>
        <v>09.2022.00000946-2</v>
      </c>
      <c r="T163" t="s">
        <v>985</v>
      </c>
      <c r="U163" t="s">
        <v>468</v>
      </c>
    </row>
    <row r="164" spans="1:21" ht="38.25" x14ac:dyDescent="0.25">
      <c r="A164" s="33" t="s">
        <v>20</v>
      </c>
      <c r="B164" s="4" t="s">
        <v>21</v>
      </c>
      <c r="C164" s="41" t="str">
        <f t="shared" si="15"/>
        <v>09.2022.00000929-5</v>
      </c>
      <c r="D164" s="24">
        <v>44655</v>
      </c>
      <c r="E164" s="20" t="s">
        <v>704</v>
      </c>
      <c r="F164" s="4" t="s">
        <v>142</v>
      </c>
      <c r="G164" s="7" t="str">
        <f t="shared" si="22"/>
        <v>2022NE00759</v>
      </c>
      <c r="H164" s="22" t="s">
        <v>745</v>
      </c>
      <c r="I164" s="6" t="s">
        <v>712</v>
      </c>
      <c r="J164" s="34" t="s">
        <v>104</v>
      </c>
      <c r="L164" s="14"/>
      <c r="M164" t="s">
        <v>665</v>
      </c>
      <c r="N164" t="str">
        <f t="shared" si="17"/>
        <v>http://www.mpce.mp.br/wp-content/uploads/2022/08/2022NE00759.pdf</v>
      </c>
      <c r="R164" s="44" t="str">
        <f t="shared" si="20"/>
        <v>http://www8.mpce.mp.br/Inexigibilidade/092022000009295.pdf</v>
      </c>
      <c r="S164" s="44" t="str">
        <f t="shared" si="21"/>
        <v>09.2022.00000929-5</v>
      </c>
      <c r="T164" t="s">
        <v>986</v>
      </c>
      <c r="U164" t="s">
        <v>143</v>
      </c>
    </row>
    <row r="165" spans="1:21" ht="25.5" x14ac:dyDescent="0.25">
      <c r="A165" s="33" t="s">
        <v>20</v>
      </c>
      <c r="B165" s="4" t="s">
        <v>21</v>
      </c>
      <c r="C165" s="41" t="str">
        <f t="shared" si="15"/>
        <v>09.2022.00011897-0</v>
      </c>
      <c r="D165" s="24">
        <v>44655</v>
      </c>
      <c r="E165" s="20" t="s">
        <v>762</v>
      </c>
      <c r="F165" s="4" t="s">
        <v>142</v>
      </c>
      <c r="G165" s="7" t="str">
        <f t="shared" si="22"/>
        <v>2022NE00761</v>
      </c>
      <c r="H165" s="22" t="s">
        <v>359</v>
      </c>
      <c r="I165" s="6" t="s">
        <v>98</v>
      </c>
      <c r="J165" s="34" t="s">
        <v>99</v>
      </c>
      <c r="L165" s="14"/>
      <c r="M165" t="s">
        <v>666</v>
      </c>
      <c r="N165" t="str">
        <f t="shared" si="17"/>
        <v>http://www.mpce.mp.br/wp-content/uploads/2022/08/2022NE00761.pdf</v>
      </c>
      <c r="R165" s="44" t="str">
        <f t="shared" si="20"/>
        <v>http://www8.mpce.mp.br/Inexigibilidade/092022000118970.pdf</v>
      </c>
      <c r="S165" s="44" t="str">
        <f t="shared" si="21"/>
        <v>09.2022.00011897-0</v>
      </c>
      <c r="T165" t="s">
        <v>987</v>
      </c>
      <c r="U165" t="s">
        <v>784</v>
      </c>
    </row>
    <row r="166" spans="1:21" ht="25.5" x14ac:dyDescent="0.25">
      <c r="A166" s="33" t="s">
        <v>20</v>
      </c>
      <c r="B166" s="4" t="s">
        <v>21</v>
      </c>
      <c r="C166" s="41" t="str">
        <f t="shared" si="15"/>
        <v>09.2021.00023888-0</v>
      </c>
      <c r="D166" s="24">
        <v>44657</v>
      </c>
      <c r="E166" s="20" t="s">
        <v>763</v>
      </c>
      <c r="F166" s="4" t="s">
        <v>473</v>
      </c>
      <c r="G166" s="7" t="str">
        <f t="shared" si="22"/>
        <v>2022NE00772</v>
      </c>
      <c r="H166" s="22" t="s">
        <v>746</v>
      </c>
      <c r="I166" s="6" t="s">
        <v>103</v>
      </c>
      <c r="J166" s="34" t="s">
        <v>104</v>
      </c>
      <c r="L166" s="14"/>
      <c r="M166" t="s">
        <v>667</v>
      </c>
      <c r="N166" t="str">
        <f t="shared" si="17"/>
        <v>http://www.mpce.mp.br/wp-content/uploads/2022/08/2022NE00772.pdf</v>
      </c>
      <c r="R166" s="44" t="str">
        <f t="shared" si="20"/>
        <v>http://www8.mpce.mp.br/Inexigibilidade/092021000238880.pdf</v>
      </c>
      <c r="S166" s="44" t="str">
        <f t="shared" si="21"/>
        <v>09.2021.00023888-0</v>
      </c>
      <c r="T166" t="s">
        <v>988</v>
      </c>
      <c r="U166" t="s">
        <v>785</v>
      </c>
    </row>
    <row r="167" spans="1:21" ht="38.25" x14ac:dyDescent="0.25">
      <c r="A167" s="33" t="s">
        <v>20</v>
      </c>
      <c r="B167" s="4" t="s">
        <v>21</v>
      </c>
      <c r="C167" s="41" t="str">
        <f t="shared" si="15"/>
        <v>09.2021.00023888-0</v>
      </c>
      <c r="D167" s="24">
        <v>44657</v>
      </c>
      <c r="E167" s="20" t="s">
        <v>764</v>
      </c>
      <c r="F167" s="4" t="s">
        <v>473</v>
      </c>
      <c r="G167" s="7" t="str">
        <f t="shared" si="22"/>
        <v>2022NE00773</v>
      </c>
      <c r="H167" s="22" t="s">
        <v>550</v>
      </c>
      <c r="I167" s="6" t="s">
        <v>712</v>
      </c>
      <c r="J167" s="34" t="s">
        <v>104</v>
      </c>
      <c r="L167" s="14"/>
      <c r="M167" t="s">
        <v>668</v>
      </c>
      <c r="N167" t="str">
        <f t="shared" si="17"/>
        <v>http://www.mpce.mp.br/wp-content/uploads/2022/08/2022NE00773.pdf</v>
      </c>
      <c r="R167" s="44" t="str">
        <f t="shared" si="20"/>
        <v>http://www8.mpce.mp.br/Inexigibilidade/092021000238880.pdf</v>
      </c>
      <c r="S167" s="44" t="str">
        <f t="shared" si="21"/>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22"/>
        <v>2022NE00775</v>
      </c>
      <c r="H168" s="22" t="s">
        <v>747</v>
      </c>
      <c r="I168" s="6" t="s">
        <v>266</v>
      </c>
      <c r="J168" s="34" t="s">
        <v>310</v>
      </c>
      <c r="L168" s="14"/>
      <c r="M168" t="s">
        <v>669</v>
      </c>
      <c r="N168" t="str">
        <f t="shared" si="17"/>
        <v>http://www.mpce.mp.br/wp-content/uploads/2022/08/2022NE00775.pdf</v>
      </c>
      <c r="R168" s="44" t="str">
        <f t="shared" si="20"/>
        <v>http://www8.mpce.mp.br/Dispensa /48729/20162.pdf</v>
      </c>
      <c r="S168" s="44" t="str">
        <f t="shared" si="21"/>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22"/>
        <v>2022NE00777</v>
      </c>
      <c r="H169" s="22" t="s">
        <v>345</v>
      </c>
      <c r="I169" s="6" t="s">
        <v>713</v>
      </c>
      <c r="J169" s="34">
        <v>34123367852</v>
      </c>
      <c r="L169" s="14"/>
      <c r="M169" t="s">
        <v>670</v>
      </c>
      <c r="N169" t="str">
        <f t="shared" si="17"/>
        <v>http://www.mpce.mp.br/wp-content/uploads/2022/08/2022NE00777.pdf</v>
      </c>
      <c r="R169" s="44" t="str">
        <f t="shared" si="20"/>
        <v>http://www8.mpce.mp.br/Dispensa /36428/20165.pdf</v>
      </c>
      <c r="S169" s="44" t="str">
        <f t="shared" si="21"/>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22"/>
        <v>2022NE00778</v>
      </c>
      <c r="H170" s="22" t="s">
        <v>367</v>
      </c>
      <c r="I170" s="6" t="s">
        <v>714</v>
      </c>
      <c r="J170" s="34">
        <v>35165286215</v>
      </c>
      <c r="L170" s="14"/>
      <c r="M170" t="s">
        <v>671</v>
      </c>
      <c r="N170" t="str">
        <f t="shared" si="17"/>
        <v>http://www.mpce.mp.br/wp-content/uploads/2022/08/2022NE00778.pdf</v>
      </c>
      <c r="R170" s="44" t="str">
        <f t="shared" si="20"/>
        <v>http://www8.mpce.mp.br/Dispensa /092021000121226.pdf</v>
      </c>
      <c r="S170" s="44" t="str">
        <f t="shared" si="21"/>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22"/>
        <v>2022NE00779</v>
      </c>
      <c r="H171" s="22" t="s">
        <v>354</v>
      </c>
      <c r="I171" s="6" t="s">
        <v>715</v>
      </c>
      <c r="J171" s="34">
        <v>13526855315</v>
      </c>
      <c r="L171" s="14"/>
      <c r="M171" t="s">
        <v>672</v>
      </c>
      <c r="N171" t="str">
        <f t="shared" si="17"/>
        <v>http://www.mpce.mp.br/wp-content/uploads/2022/08/2022NE00779.pdf</v>
      </c>
      <c r="R171" s="44" t="str">
        <f t="shared" si="20"/>
        <v>http://www8.mpce.mp.br/Dispensa /092021000115480.pdf</v>
      </c>
      <c r="S171" s="44" t="str">
        <f t="shared" si="21"/>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22"/>
        <v>2022NE00780</v>
      </c>
      <c r="H172" s="22" t="s">
        <v>326</v>
      </c>
      <c r="I172" s="6" t="s">
        <v>716</v>
      </c>
      <c r="J172" s="34" t="s">
        <v>1506</v>
      </c>
      <c r="L172" s="14"/>
      <c r="M172" t="s">
        <v>673</v>
      </c>
      <c r="N172" t="str">
        <f t="shared" si="17"/>
        <v>http://www.mpce.mp.br/wp-content/uploads/2022/08/2022NE00780.pdf</v>
      </c>
      <c r="R172" s="44" t="str">
        <f t="shared" si="20"/>
        <v>http://www8.mpce.mp.br/Dispensa /092021000155016.pdf</v>
      </c>
      <c r="S172" s="44" t="str">
        <f t="shared" si="21"/>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22"/>
        <v>2022NE00781</v>
      </c>
      <c r="H173" s="22" t="s">
        <v>320</v>
      </c>
      <c r="I173" s="6" t="s">
        <v>717</v>
      </c>
      <c r="J173" s="34">
        <v>50937197300</v>
      </c>
      <c r="L173" s="14"/>
      <c r="M173" t="s">
        <v>674</v>
      </c>
      <c r="N173" t="str">
        <f t="shared" si="17"/>
        <v>http://www.mpce.mp.br/wp-content/uploads/2022/08/2022NE00781.pdf</v>
      </c>
      <c r="R173" s="44" t="str">
        <f t="shared" si="20"/>
        <v>http://www8.mpce.mp.br/Dispensa /092021000047808.pdf</v>
      </c>
      <c r="S173" s="44" t="str">
        <f t="shared" si="21"/>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22"/>
        <v>2022NE00782</v>
      </c>
      <c r="H174" s="22" t="s">
        <v>352</v>
      </c>
      <c r="I174" s="6" t="s">
        <v>252</v>
      </c>
      <c r="J174" s="34">
        <v>43713017387</v>
      </c>
      <c r="L174" s="14"/>
      <c r="M174" t="s">
        <v>675</v>
      </c>
      <c r="N174" t="str">
        <f t="shared" si="17"/>
        <v>http://www.mpce.mp.br/wp-content/uploads/2022/08/2022NE00782.pdf</v>
      </c>
      <c r="R174" s="44" t="str">
        <f t="shared" si="20"/>
        <v>http://www8.mpce.mp.br/Dispensa /19552/20197.pdf</v>
      </c>
      <c r="S174" s="44" t="str">
        <f t="shared" si="21"/>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22"/>
        <v>2022NE00783</v>
      </c>
      <c r="H175" s="22" t="s">
        <v>346</v>
      </c>
      <c r="I175" s="6" t="s">
        <v>718</v>
      </c>
      <c r="J175" s="34">
        <v>49090674349</v>
      </c>
      <c r="L175" s="14"/>
      <c r="M175" t="s">
        <v>676</v>
      </c>
      <c r="N175" t="str">
        <f t="shared" ref="N175:N200" si="23">"http://www.mpce.mp.br/wp-content/uploads/2022/08/"&amp;M175&amp;".pdf"</f>
        <v>http://www.mpce.mp.br/wp-content/uploads/2022/08/2022NE00783.pdf</v>
      </c>
      <c r="R175" s="44" t="str">
        <f t="shared" si="20"/>
        <v>http://www8.mpce.mp.br/Dispensa /45030/20176.pdf</v>
      </c>
      <c r="S175" s="44" t="str">
        <f t="shared" si="21"/>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22"/>
        <v>2022NE00784</v>
      </c>
      <c r="H176" s="22" t="s">
        <v>348</v>
      </c>
      <c r="I176" s="6" t="s">
        <v>719</v>
      </c>
      <c r="J176" s="34">
        <v>50591630320</v>
      </c>
      <c r="L176" s="14"/>
      <c r="M176" t="s">
        <v>677</v>
      </c>
      <c r="N176" t="str">
        <f t="shared" si="23"/>
        <v>http://www.mpce.mp.br/wp-content/uploads/2022/08/2022NE00784.pdf</v>
      </c>
      <c r="R176" s="44" t="str">
        <f t="shared" si="20"/>
        <v>http://www8.mpce.mp.br/Dispensa /23300/20195.pdf</v>
      </c>
      <c r="S176" s="44" t="str">
        <f t="shared" si="21"/>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22"/>
        <v>2022NE00785</v>
      </c>
      <c r="H177" s="22" t="s">
        <v>313</v>
      </c>
      <c r="I177" s="6" t="s">
        <v>720</v>
      </c>
      <c r="J177" s="34">
        <v>77748638349</v>
      </c>
      <c r="L177" s="14"/>
      <c r="M177" t="s">
        <v>678</v>
      </c>
      <c r="N177" t="str">
        <f t="shared" si="23"/>
        <v>http://www.mpce.mp.br/wp-content/uploads/2022/08/2022NE00785.pdf</v>
      </c>
      <c r="R177" s="44" t="str">
        <f t="shared" si="20"/>
        <v>http://www8.mpce.mp.br/Dispensa /21507/20189.pdf</v>
      </c>
      <c r="S177" s="44" t="str">
        <f t="shared" si="21"/>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22"/>
        <v>2022NE00789</v>
      </c>
      <c r="H178" s="22" t="s">
        <v>333</v>
      </c>
      <c r="I178" s="6" t="s">
        <v>721</v>
      </c>
      <c r="J178" s="34">
        <v>65652827300</v>
      </c>
      <c r="L178" s="14"/>
      <c r="M178" t="s">
        <v>679</v>
      </c>
      <c r="N178" t="str">
        <f t="shared" si="23"/>
        <v>http://www.mpce.mp.br/wp-content/uploads/2022/08/2022NE00789.pdf</v>
      </c>
      <c r="R178" s="44" t="str">
        <f t="shared" si="20"/>
        <v>http://www8.mpce.mp.br/Dispensa /36571/20162.pdf</v>
      </c>
      <c r="S178" s="44" t="str">
        <f t="shared" si="21"/>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22"/>
        <v>2022NE00790</v>
      </c>
      <c r="H179" s="22" t="s">
        <v>537</v>
      </c>
      <c r="I179" s="6" t="s">
        <v>722</v>
      </c>
      <c r="J179" s="34" t="s">
        <v>114</v>
      </c>
      <c r="L179" s="14"/>
      <c r="M179" t="s">
        <v>680</v>
      </c>
      <c r="N179" t="str">
        <f t="shared" si="23"/>
        <v>http://www.mpce.mp.br/wp-content/uploads/2022/08/2022NE00790.pdf</v>
      </c>
      <c r="R179" s="44" t="str">
        <f t="shared" si="20"/>
        <v>http://www8.mpce.mp.br/Dispensa /8625/20178.pdf</v>
      </c>
      <c r="S179" s="44" t="str">
        <f t="shared" si="21"/>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22"/>
        <v>2022NE00791</v>
      </c>
      <c r="H180" s="22" t="s">
        <v>330</v>
      </c>
      <c r="I180" s="6" t="s">
        <v>723</v>
      </c>
      <c r="J180" s="34" t="s">
        <v>1508</v>
      </c>
      <c r="L180" s="14"/>
      <c r="M180" t="s">
        <v>681</v>
      </c>
      <c r="N180" t="str">
        <f t="shared" si="23"/>
        <v>http://www.mpce.mp.br/wp-content/uploads/2022/08/2022NE00791.pdf</v>
      </c>
      <c r="R180" s="44" t="str">
        <f t="shared" si="20"/>
        <v>http://www8.mpce.mp.br/Dispensa /19872/20165.pdf</v>
      </c>
      <c r="S180" s="44" t="str">
        <f t="shared" si="21"/>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22"/>
        <v>2022NE00792</v>
      </c>
      <c r="H181" s="22" t="s">
        <v>329</v>
      </c>
      <c r="I181" s="6" t="s">
        <v>724</v>
      </c>
      <c r="J181" s="34" t="s">
        <v>1507</v>
      </c>
      <c r="L181" s="14"/>
      <c r="M181" t="s">
        <v>682</v>
      </c>
      <c r="N181" t="str">
        <f t="shared" si="23"/>
        <v>http://www.mpce.mp.br/wp-content/uploads/2022/08/2022NE00792.pdf</v>
      </c>
      <c r="R181" s="44" t="str">
        <f t="shared" si="20"/>
        <v>http://www8.mpce.mp.br/Dispensa /2241/20121.pdf</v>
      </c>
      <c r="S181" s="44" t="str">
        <f t="shared" si="21"/>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22"/>
        <v>2022NE00793</v>
      </c>
      <c r="H182" s="22" t="s">
        <v>538</v>
      </c>
      <c r="I182" s="6" t="s">
        <v>253</v>
      </c>
      <c r="J182" s="34">
        <v>19678451824</v>
      </c>
      <c r="L182" s="14"/>
      <c r="M182" t="s">
        <v>683</v>
      </c>
      <c r="N182" t="str">
        <f t="shared" si="23"/>
        <v>http://www.mpce.mp.br/wp-content/uploads/2022/08/2022NE00793.pdf</v>
      </c>
      <c r="R182" s="44" t="str">
        <f t="shared" si="20"/>
        <v>http://www8.mpce.mp.br/Dispensa /20048/20193.pdf</v>
      </c>
      <c r="S182" s="44" t="str">
        <f t="shared" si="21"/>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22"/>
        <v>2022NE00794</v>
      </c>
      <c r="H183" s="22" t="s">
        <v>351</v>
      </c>
      <c r="I183" s="6" t="s">
        <v>725</v>
      </c>
      <c r="J183" s="34" t="s">
        <v>1513</v>
      </c>
      <c r="L183" s="14"/>
      <c r="M183" t="s">
        <v>684</v>
      </c>
      <c r="N183" t="str">
        <f t="shared" si="23"/>
        <v>http://www.mpce.mp.br/wp-content/uploads/2022/08/2022NE00794.pdf</v>
      </c>
      <c r="R183" s="44" t="str">
        <f t="shared" si="20"/>
        <v>http://www8.mpce.mp.br/Dispensa /20602/20148.pdf</v>
      </c>
      <c r="S183" s="44" t="str">
        <f t="shared" si="21"/>
        <v>20602/2014-8</v>
      </c>
      <c r="T183" t="s">
        <v>1004</v>
      </c>
      <c r="U183" t="s">
        <v>486</v>
      </c>
    </row>
    <row r="184" spans="1:21" x14ac:dyDescent="0.25">
      <c r="A184" s="33" t="s">
        <v>20</v>
      </c>
      <c r="B184" s="4" t="s">
        <v>21</v>
      </c>
      <c r="C184" s="41" t="str">
        <f t="shared" ref="C184" si="24">(HYPERLINK(T184,U184))</f>
        <v>09.2022.00000751-0</v>
      </c>
      <c r="D184" s="24">
        <v>44662</v>
      </c>
      <c r="E184" s="20" t="s">
        <v>44</v>
      </c>
      <c r="F184" s="4" t="s">
        <v>128</v>
      </c>
      <c r="G184" s="7" t="str">
        <f t="shared" si="22"/>
        <v>2022NE00798</v>
      </c>
      <c r="H184" s="22" t="s">
        <v>748</v>
      </c>
      <c r="I184" s="6" t="s">
        <v>726</v>
      </c>
      <c r="J184" s="34" t="s">
        <v>1504</v>
      </c>
      <c r="L184" s="14"/>
      <c r="M184" t="s">
        <v>685</v>
      </c>
      <c r="N184" t="str">
        <f t="shared" si="23"/>
        <v>http://www.mpce.mp.br/wp-content/uploads/2022/08/2022NE00798.pdf</v>
      </c>
      <c r="R184" s="44" t="str">
        <f t="shared" si="20"/>
        <v>http://www8.mpce.mp.br/Inexigibilidade/092022000007510.pdf</v>
      </c>
      <c r="S184" s="44" t="str">
        <f t="shared" si="21"/>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22"/>
        <v>2022NE00799</v>
      </c>
      <c r="H185" s="22" t="s">
        <v>336</v>
      </c>
      <c r="I185" s="6" t="s">
        <v>727</v>
      </c>
      <c r="J185" s="34" t="s">
        <v>1510</v>
      </c>
      <c r="L185" s="14"/>
      <c r="M185" t="s">
        <v>686</v>
      </c>
      <c r="N185" t="str">
        <f t="shared" si="23"/>
        <v>http://www.mpce.mp.br/wp-content/uploads/2022/08/2022NE00799.pdf</v>
      </c>
      <c r="R185" s="44" t="str">
        <f t="shared" si="20"/>
        <v>http://www8.mpce.mp.br/Dispensa /12910/20194.pdf</v>
      </c>
      <c r="S185" s="44" t="str">
        <f t="shared" si="21"/>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22"/>
        <v>2022NE00800</v>
      </c>
      <c r="H186" s="22" t="s">
        <v>315</v>
      </c>
      <c r="I186" s="6" t="s">
        <v>727</v>
      </c>
      <c r="J186" s="34" t="s">
        <v>1510</v>
      </c>
      <c r="L186" s="14"/>
      <c r="M186" t="s">
        <v>687</v>
      </c>
      <c r="N186" t="str">
        <f t="shared" si="23"/>
        <v>http://www.mpce.mp.br/wp-content/uploads/2022/08/2022NE00800.pdf</v>
      </c>
      <c r="R186" s="44" t="str">
        <f t="shared" si="20"/>
        <v>http://www8.mpce.mp.br/Dispensa /12910/20194.pdf</v>
      </c>
      <c r="S186" s="44" t="str">
        <f t="shared" si="21"/>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22"/>
        <v>2022NE00801</v>
      </c>
      <c r="H187" s="22" t="s">
        <v>337</v>
      </c>
      <c r="I187" s="6" t="s">
        <v>728</v>
      </c>
      <c r="J187" s="34" t="s">
        <v>1511</v>
      </c>
      <c r="L187" s="14"/>
      <c r="M187" t="s">
        <v>688</v>
      </c>
      <c r="N187" t="str">
        <f t="shared" si="23"/>
        <v>http://www.mpce.mp.br/wp-content/uploads/2022/08/2022NE00801.pdf</v>
      </c>
      <c r="R187" s="44" t="str">
        <f t="shared" si="20"/>
        <v>http://www8.mpce.mp.br/Dispensa /6774/20192.pdf</v>
      </c>
      <c r="S187" s="44" t="str">
        <f t="shared" si="21"/>
        <v>6774/2019-2</v>
      </c>
      <c r="T187" t="s">
        <v>1008</v>
      </c>
      <c r="U187" t="s">
        <v>485</v>
      </c>
    </row>
    <row r="188" spans="1:21" ht="114" x14ac:dyDescent="0.25">
      <c r="A188" s="33" t="s">
        <v>146</v>
      </c>
      <c r="B188" s="4" t="s">
        <v>23</v>
      </c>
      <c r="C188" s="41" t="str">
        <f t="shared" ref="C188" si="25">HYPERLINK("http://www.mpce.mp.br/wp-content/uploads/2022/08/Contrato-014-2019.pdf","6774/2019-2")</f>
        <v>6774/2019-2</v>
      </c>
      <c r="D188" s="24">
        <v>44662</v>
      </c>
      <c r="E188" s="19" t="s">
        <v>774</v>
      </c>
      <c r="F188" s="4" t="s">
        <v>145</v>
      </c>
      <c r="G188" s="7" t="str">
        <f t="shared" si="22"/>
        <v>2022NE00802</v>
      </c>
      <c r="H188" s="22" t="s">
        <v>340</v>
      </c>
      <c r="I188" s="6" t="s">
        <v>241</v>
      </c>
      <c r="J188" s="34" t="s">
        <v>1511</v>
      </c>
      <c r="L188" s="14"/>
      <c r="M188" t="s">
        <v>689</v>
      </c>
      <c r="N188" t="str">
        <f t="shared" si="23"/>
        <v>http://www.mpce.mp.br/wp-content/uploads/2022/08/2022NE00802.pdf</v>
      </c>
      <c r="R188" s="44" t="str">
        <f t="shared" si="20"/>
        <v>http://www8.mpce.mp.br/Dispensa /6774/20192.pdf</v>
      </c>
      <c r="S188" s="44" t="str">
        <f t="shared" si="21"/>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22"/>
        <v>2022NE00803</v>
      </c>
      <c r="H189" s="22" t="s">
        <v>338</v>
      </c>
      <c r="I189" s="6" t="s">
        <v>728</v>
      </c>
      <c r="J189" s="34" t="s">
        <v>1511</v>
      </c>
      <c r="L189" s="14"/>
      <c r="M189" t="s">
        <v>690</v>
      </c>
      <c r="N189" t="str">
        <f t="shared" si="23"/>
        <v>http://www.mpce.mp.br/wp-content/uploads/2022/08/2022NE00803.pdf</v>
      </c>
      <c r="R189" s="44" t="str">
        <f t="shared" si="20"/>
        <v>http://www8.mpce.mp.br/Dispensa /6774/20192.pdf</v>
      </c>
      <c r="S189" s="44" t="str">
        <f t="shared" si="21"/>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22"/>
        <v>2022NE00804</v>
      </c>
      <c r="H190" s="22" t="s">
        <v>339</v>
      </c>
      <c r="I190" s="6" t="s">
        <v>728</v>
      </c>
      <c r="J190" s="34" t="s">
        <v>1511</v>
      </c>
      <c r="L190" s="14"/>
      <c r="M190" t="s">
        <v>691</v>
      </c>
      <c r="N190" t="str">
        <f t="shared" si="23"/>
        <v>http://www.mpce.mp.br/wp-content/uploads/2022/08/2022NE00804.pdf</v>
      </c>
      <c r="R190" s="44" t="str">
        <f t="shared" si="20"/>
        <v>http://www8.mpce.mp.br/Dispensa /6774/20192.pdf</v>
      </c>
      <c r="S190" s="44" t="str">
        <f t="shared" si="21"/>
        <v>6774/2019-2</v>
      </c>
      <c r="T190" t="s">
        <v>1011</v>
      </c>
      <c r="U190" t="s">
        <v>625</v>
      </c>
    </row>
    <row r="191" spans="1:21" ht="25.5" x14ac:dyDescent="0.25">
      <c r="A191" s="33" t="s">
        <v>20</v>
      </c>
      <c r="B191" s="4" t="s">
        <v>21</v>
      </c>
      <c r="C191" s="41" t="str">
        <f t="shared" ref="C191:C199" si="26">(HYPERLINK(T191,U191))</f>
        <v>09.2022.00000876-3</v>
      </c>
      <c r="D191" s="24">
        <v>44663</v>
      </c>
      <c r="E191" s="20" t="s">
        <v>82</v>
      </c>
      <c r="F191" s="4" t="s">
        <v>128</v>
      </c>
      <c r="G191" s="7" t="str">
        <f t="shared" si="22"/>
        <v>2022NE00809</v>
      </c>
      <c r="H191" s="22" t="s">
        <v>749</v>
      </c>
      <c r="I191" s="6" t="s">
        <v>729</v>
      </c>
      <c r="J191" s="34" t="s">
        <v>1502</v>
      </c>
      <c r="L191" s="14"/>
      <c r="M191" t="s">
        <v>692</v>
      </c>
      <c r="N191" t="str">
        <f t="shared" si="23"/>
        <v>http://www.mpce.mp.br/wp-content/uploads/2022/08/2022NE00809.pdf</v>
      </c>
      <c r="R191" s="44" t="str">
        <f t="shared" si="20"/>
        <v>http://www8.mpce.mp.br/Inexigibilidade/092022000008763.pdf</v>
      </c>
      <c r="S191" s="44" t="str">
        <f t="shared" si="21"/>
        <v>09.2022.00000876-3</v>
      </c>
      <c r="T191" t="s">
        <v>1012</v>
      </c>
      <c r="U191" t="s">
        <v>137</v>
      </c>
    </row>
    <row r="192" spans="1:21" ht="25.5" x14ac:dyDescent="0.25">
      <c r="A192" s="33" t="s">
        <v>20</v>
      </c>
      <c r="B192" s="4" t="s">
        <v>21</v>
      </c>
      <c r="C192" s="41" t="str">
        <f t="shared" si="26"/>
        <v>09.2022.00000757-5</v>
      </c>
      <c r="D192" s="24">
        <v>44663</v>
      </c>
      <c r="E192" s="20" t="s">
        <v>777</v>
      </c>
      <c r="F192" s="4" t="s">
        <v>128</v>
      </c>
      <c r="G192" s="7" t="str">
        <f t="shared" si="22"/>
        <v>2022NE00810</v>
      </c>
      <c r="H192" s="22" t="s">
        <v>750</v>
      </c>
      <c r="I192" s="6" t="s">
        <v>730</v>
      </c>
      <c r="J192" s="34" t="s">
        <v>1495</v>
      </c>
      <c r="L192" s="14"/>
      <c r="M192" t="s">
        <v>693</v>
      </c>
      <c r="N192" t="str">
        <f t="shared" si="23"/>
        <v>http://www.mpce.mp.br/wp-content/uploads/2022/08/2022NE00810.pdf</v>
      </c>
      <c r="R192" s="44" t="str">
        <f t="shared" si="20"/>
        <v>http://www8.mpce.mp.br/Inexigibilidade/092022000007575.pdf</v>
      </c>
      <c r="S192" s="44" t="str">
        <f t="shared" si="21"/>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22"/>
        <v>2022NE00814</v>
      </c>
      <c r="H193" s="22" t="s">
        <v>751</v>
      </c>
      <c r="I193" s="6" t="s">
        <v>258</v>
      </c>
      <c r="J193" s="34" t="s">
        <v>305</v>
      </c>
      <c r="L193" s="14"/>
      <c r="M193" t="s">
        <v>694</v>
      </c>
      <c r="N193" t="str">
        <f t="shared" si="23"/>
        <v>http://www.mpce.mp.br/wp-content/uploads/2022/08/2022NE00814.pdf</v>
      </c>
      <c r="R193" s="44" t="str">
        <f t="shared" si="20"/>
        <v>http://www8.mpce.mp.br/Inexigibilidade/092021000204268.pdf</v>
      </c>
      <c r="S193" s="44" t="str">
        <f t="shared" si="21"/>
        <v>09.2021.00020426-8</v>
      </c>
      <c r="T193" t="s">
        <v>1014</v>
      </c>
      <c r="U193" t="s">
        <v>787</v>
      </c>
    </row>
    <row r="194" spans="1:21" ht="25.5" x14ac:dyDescent="0.25">
      <c r="A194" s="33" t="s">
        <v>20</v>
      </c>
      <c r="B194" s="4" t="s">
        <v>21</v>
      </c>
      <c r="C194" s="41" t="str">
        <f t="shared" si="26"/>
        <v>09.2022.00000873-0</v>
      </c>
      <c r="D194" s="24">
        <v>44669</v>
      </c>
      <c r="E194" s="20" t="s">
        <v>77</v>
      </c>
      <c r="F194" s="4" t="s">
        <v>128</v>
      </c>
      <c r="G194" s="7" t="str">
        <f t="shared" si="22"/>
        <v>2022NE00827</v>
      </c>
      <c r="H194" s="22" t="s">
        <v>752</v>
      </c>
      <c r="I194" s="6" t="s">
        <v>731</v>
      </c>
      <c r="J194" s="34" t="s">
        <v>1501</v>
      </c>
      <c r="L194" s="14"/>
      <c r="M194" t="s">
        <v>695</v>
      </c>
      <c r="N194" t="str">
        <f t="shared" si="23"/>
        <v>http://www.mpce.mp.br/wp-content/uploads/2022/08/2022NE00827.pdf</v>
      </c>
      <c r="R194" s="44" t="str">
        <f t="shared" si="20"/>
        <v>http://www8.mpce.mp.br/Inexigibilidade/092022000008730.pdf</v>
      </c>
      <c r="S194" s="44" t="str">
        <f t="shared" si="21"/>
        <v>09.2022.00000873-0</v>
      </c>
      <c r="T194" t="s">
        <v>1015</v>
      </c>
      <c r="U194" t="s">
        <v>136</v>
      </c>
    </row>
    <row r="195" spans="1:21" ht="25.5" x14ac:dyDescent="0.25">
      <c r="A195" s="33" t="s">
        <v>20</v>
      </c>
      <c r="B195" s="4" t="s">
        <v>21</v>
      </c>
      <c r="C195" s="41" t="str">
        <f t="shared" si="26"/>
        <v>09.2022.00000714-2</v>
      </c>
      <c r="D195" s="24">
        <v>44670</v>
      </c>
      <c r="E195" s="20" t="s">
        <v>54</v>
      </c>
      <c r="F195" s="4" t="s">
        <v>128</v>
      </c>
      <c r="G195" s="7" t="str">
        <f t="shared" si="22"/>
        <v>2022NE00834</v>
      </c>
      <c r="H195" s="22" t="s">
        <v>753</v>
      </c>
      <c r="I195" s="6" t="s">
        <v>732</v>
      </c>
      <c r="J195" s="34" t="s">
        <v>1497</v>
      </c>
      <c r="L195" s="14"/>
      <c r="M195" t="s">
        <v>696</v>
      </c>
      <c r="N195" t="str">
        <f t="shared" si="23"/>
        <v>http://www.mpce.mp.br/wp-content/uploads/2022/08/2022NE00834.pdf</v>
      </c>
      <c r="R195" s="44" t="str">
        <f t="shared" si="20"/>
        <v>http://www8.mpce.mp.br/Inexigibilidade/092022000007142.pdf</v>
      </c>
      <c r="S195" s="44" t="str">
        <f t="shared" si="21"/>
        <v>09.2022.00000714-2</v>
      </c>
      <c r="T195" t="s">
        <v>1016</v>
      </c>
      <c r="U195" t="s">
        <v>133</v>
      </c>
    </row>
    <row r="196" spans="1:21" ht="38.25" x14ac:dyDescent="0.25">
      <c r="A196" s="34" t="s">
        <v>20</v>
      </c>
      <c r="B196" s="4" t="s">
        <v>21</v>
      </c>
      <c r="C196" s="41" t="str">
        <f t="shared" si="26"/>
        <v>09.2022.00000760-9</v>
      </c>
      <c r="D196" s="24">
        <v>44671</v>
      </c>
      <c r="E196" s="20" t="s">
        <v>67</v>
      </c>
      <c r="F196" s="4" t="s">
        <v>128</v>
      </c>
      <c r="G196" s="7" t="str">
        <f t="shared" si="22"/>
        <v>2022NE00838</v>
      </c>
      <c r="H196" s="22" t="s">
        <v>754</v>
      </c>
      <c r="I196" s="6" t="s">
        <v>733</v>
      </c>
      <c r="J196" s="34" t="s">
        <v>1499</v>
      </c>
      <c r="L196" s="14"/>
      <c r="M196" t="s">
        <v>697</v>
      </c>
      <c r="N196" t="str">
        <f t="shared" si="23"/>
        <v>http://www.mpce.mp.br/wp-content/uploads/2022/08/2022NE00838.pdf</v>
      </c>
      <c r="R196" s="44" t="str">
        <f t="shared" si="20"/>
        <v>http://www8.mpce.mp.br/Inexigibilidade/092022000007609.pdf</v>
      </c>
      <c r="S196" s="44" t="str">
        <f t="shared" si="21"/>
        <v>09.2022.00000760-9</v>
      </c>
      <c r="T196" t="s">
        <v>1017</v>
      </c>
      <c r="U196" t="s">
        <v>134</v>
      </c>
    </row>
    <row r="197" spans="1:21" ht="25.5" x14ac:dyDescent="0.25">
      <c r="A197" s="34" t="s">
        <v>20</v>
      </c>
      <c r="B197" s="4" t="s">
        <v>21</v>
      </c>
      <c r="C197" s="41" t="str">
        <f t="shared" si="26"/>
        <v>09.2022.00000872-0</v>
      </c>
      <c r="D197" s="24">
        <v>44676</v>
      </c>
      <c r="E197" s="20" t="s">
        <v>72</v>
      </c>
      <c r="F197" s="4" t="s">
        <v>128</v>
      </c>
      <c r="G197" s="7" t="str">
        <f t="shared" si="22"/>
        <v>2022NE00843</v>
      </c>
      <c r="H197" s="22" t="s">
        <v>755</v>
      </c>
      <c r="I197" s="6" t="s">
        <v>734</v>
      </c>
      <c r="J197" s="34" t="s">
        <v>1500</v>
      </c>
      <c r="L197" s="14"/>
      <c r="M197" t="s">
        <v>698</v>
      </c>
      <c r="N197" t="str">
        <f t="shared" si="23"/>
        <v>http://www.mpce.mp.br/wp-content/uploads/2022/08/2022NE00843.pdf</v>
      </c>
      <c r="R197" s="44" t="str">
        <f t="shared" si="20"/>
        <v>http://www8.mpce.mp.br/Inexigibilidade/092022000008720.pdf</v>
      </c>
      <c r="S197" s="44" t="str">
        <f t="shared" si="21"/>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22"/>
        <v>2022NE00844</v>
      </c>
      <c r="H198" s="22" t="s">
        <v>756</v>
      </c>
      <c r="I198" s="6" t="s">
        <v>253</v>
      </c>
      <c r="J198" s="34" t="s">
        <v>300</v>
      </c>
      <c r="L198" s="14"/>
      <c r="M198" t="s">
        <v>699</v>
      </c>
      <c r="N198" t="str">
        <f t="shared" si="23"/>
        <v>http://www.mpce.mp.br/wp-content/uploads/2022/08/2022NE00844.pdf</v>
      </c>
      <c r="R198" s="44" t="str">
        <f t="shared" si="20"/>
        <v>http://www8.mpce.mp.br/Dispensa /20048/20193.pdf</v>
      </c>
      <c r="S198" s="44" t="str">
        <f t="shared" si="21"/>
        <v>20048/2019-3</v>
      </c>
      <c r="T198" t="s">
        <v>1019</v>
      </c>
      <c r="U198" t="s">
        <v>29</v>
      </c>
    </row>
    <row r="199" spans="1:21" ht="38.25" x14ac:dyDescent="0.25">
      <c r="A199" s="34" t="s">
        <v>20</v>
      </c>
      <c r="B199" s="4" t="s">
        <v>21</v>
      </c>
      <c r="C199" s="41" t="str">
        <f t="shared" si="26"/>
        <v>09.2022.00011900-2</v>
      </c>
      <c r="D199" s="24">
        <v>44676</v>
      </c>
      <c r="E199" s="20" t="s">
        <v>780</v>
      </c>
      <c r="F199" s="4" t="s">
        <v>469</v>
      </c>
      <c r="G199" s="7" t="str">
        <f t="shared" si="22"/>
        <v>2022NE00852</v>
      </c>
      <c r="H199" s="22" t="s">
        <v>757</v>
      </c>
      <c r="I199" s="6" t="s">
        <v>735</v>
      </c>
      <c r="J199" s="34" t="s">
        <v>1479</v>
      </c>
      <c r="L199" s="14"/>
      <c r="M199" t="s">
        <v>700</v>
      </c>
      <c r="N199" t="str">
        <f t="shared" si="23"/>
        <v>http://www.mpce.mp.br/wp-content/uploads/2022/08/2022NE00852.pdf</v>
      </c>
      <c r="R199" s="44" t="str">
        <f t="shared" si="20"/>
        <v>http://www8.mpce.mp.br/Inexigibilidade/092022000119002.pdf</v>
      </c>
      <c r="S199" s="44" t="str">
        <f t="shared" si="21"/>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22"/>
        <v>2022NE00872</v>
      </c>
      <c r="H200" s="22" t="s">
        <v>758</v>
      </c>
      <c r="I200" s="6" t="s">
        <v>736</v>
      </c>
      <c r="J200" s="34" t="s">
        <v>1423</v>
      </c>
      <c r="L200" s="14"/>
      <c r="M200" t="s">
        <v>701</v>
      </c>
      <c r="N200" t="str">
        <f t="shared" si="23"/>
        <v>http://www.mpce.mp.br/wp-content/uploads/2022/08/2022NE00872.pdf</v>
      </c>
      <c r="R200" s="44" t="str">
        <f t="shared" si="20"/>
        <v>http://www8.mpce.mp.br/Dispensa /38416/20184.pdf</v>
      </c>
      <c r="S200" s="44" t="str">
        <f t="shared" si="21"/>
        <v>38416/2018-4</v>
      </c>
      <c r="T200" t="s">
        <v>1021</v>
      </c>
      <c r="U200" t="s">
        <v>789</v>
      </c>
    </row>
    <row r="201" spans="1:21" x14ac:dyDescent="0.25">
      <c r="A201" s="3"/>
      <c r="B201" s="4"/>
      <c r="C201" s="4"/>
      <c r="D201" s="5"/>
      <c r="E201" s="10"/>
      <c r="F201" s="4"/>
      <c r="G201" s="7"/>
      <c r="H201" s="12"/>
      <c r="I201" s="6"/>
      <c r="J201" s="20"/>
      <c r="L201" s="14"/>
    </row>
    <row r="202" spans="1:21" x14ac:dyDescent="0.25">
      <c r="A202" s="65"/>
      <c r="B202" s="66"/>
      <c r="C202" s="66"/>
      <c r="D202" s="66"/>
      <c r="E202" s="66"/>
      <c r="F202" s="66"/>
      <c r="G202" s="66"/>
      <c r="H202" s="66"/>
      <c r="I202" s="66"/>
      <c r="J202" s="66"/>
    </row>
    <row r="203" spans="1:21" x14ac:dyDescent="0.25">
      <c r="A203" s="67"/>
      <c r="B203" s="67"/>
      <c r="C203" s="67"/>
      <c r="D203" s="67"/>
      <c r="E203" s="67"/>
      <c r="F203" s="67"/>
      <c r="G203" s="67"/>
      <c r="H203" s="67"/>
      <c r="I203" s="67"/>
      <c r="J203" s="67"/>
    </row>
    <row r="204" spans="1:21" x14ac:dyDescent="0.25">
      <c r="A204" s="67"/>
      <c r="B204" s="67"/>
      <c r="C204" s="67"/>
      <c r="D204" s="67"/>
      <c r="E204" s="67"/>
      <c r="F204" s="67"/>
      <c r="G204" s="67"/>
      <c r="H204" s="67"/>
      <c r="I204" s="67"/>
      <c r="J204" s="67"/>
    </row>
    <row r="205" spans="1:21" x14ac:dyDescent="0.25">
      <c r="A205" s="67"/>
      <c r="B205" s="67"/>
      <c r="C205" s="67"/>
      <c r="D205" s="67"/>
      <c r="E205" s="67"/>
      <c r="F205" s="67"/>
      <c r="G205" s="67"/>
      <c r="H205" s="67"/>
      <c r="I205" s="67"/>
      <c r="J205" s="67"/>
    </row>
    <row r="206" spans="1:21" x14ac:dyDescent="0.25">
      <c r="A206" s="67"/>
      <c r="B206" s="67"/>
      <c r="C206" s="67"/>
      <c r="D206" s="67"/>
      <c r="E206" s="67"/>
      <c r="F206" s="67"/>
      <c r="G206" s="67"/>
      <c r="H206" s="67"/>
      <c r="I206" s="67"/>
      <c r="J206" s="67"/>
    </row>
    <row r="207" spans="1:21" x14ac:dyDescent="0.25">
      <c r="A207" s="67"/>
      <c r="B207" s="67"/>
      <c r="C207" s="67"/>
      <c r="D207" s="67"/>
      <c r="E207" s="67"/>
      <c r="F207" s="67"/>
      <c r="G207" s="67"/>
      <c r="H207" s="67"/>
      <c r="I207" s="67"/>
      <c r="J207" s="67"/>
    </row>
    <row r="208" spans="1:21" x14ac:dyDescent="0.25">
      <c r="A208" s="67"/>
      <c r="B208" s="67"/>
      <c r="C208" s="67"/>
      <c r="D208" s="67"/>
      <c r="E208" s="67"/>
      <c r="F208" s="67"/>
      <c r="G208" s="67"/>
      <c r="H208" s="67"/>
      <c r="I208" s="67"/>
      <c r="J208" s="67"/>
    </row>
    <row r="209" spans="1:10" x14ac:dyDescent="0.25">
      <c r="A209" s="67"/>
      <c r="B209" s="67"/>
      <c r="C209" s="67"/>
      <c r="D209" s="67"/>
      <c r="E209" s="67"/>
      <c r="F209" s="67"/>
      <c r="G209" s="67"/>
      <c r="H209" s="67"/>
      <c r="I209" s="67"/>
      <c r="J209" s="67"/>
    </row>
    <row r="210" spans="1:10" x14ac:dyDescent="0.25">
      <c r="A210" s="67"/>
      <c r="B210" s="67"/>
      <c r="C210" s="67"/>
      <c r="D210" s="67"/>
      <c r="E210" s="67"/>
      <c r="F210" s="67"/>
      <c r="G210" s="67"/>
      <c r="H210" s="67"/>
      <c r="I210" s="67"/>
      <c r="J210" s="67"/>
    </row>
    <row r="211" spans="1:10" x14ac:dyDescent="0.25">
      <c r="A211" s="67"/>
      <c r="B211" s="67"/>
      <c r="C211" s="67"/>
      <c r="D211" s="67"/>
      <c r="E211" s="67"/>
      <c r="F211" s="67"/>
      <c r="G211" s="67"/>
      <c r="H211" s="67"/>
      <c r="I211" s="67"/>
      <c r="J211" s="67"/>
    </row>
    <row r="212" spans="1:10" x14ac:dyDescent="0.25">
      <c r="A212" s="67"/>
      <c r="B212" s="67"/>
      <c r="C212" s="67"/>
      <c r="D212" s="67"/>
      <c r="E212" s="67"/>
      <c r="F212" s="67"/>
      <c r="G212" s="67"/>
      <c r="H212" s="67"/>
      <c r="I212" s="67"/>
      <c r="J212" s="67"/>
    </row>
    <row r="213" spans="1:10" x14ac:dyDescent="0.25">
      <c r="A213" s="67"/>
      <c r="B213" s="67"/>
      <c r="C213" s="67"/>
      <c r="D213" s="67"/>
      <c r="E213" s="67"/>
      <c r="F213" s="67"/>
      <c r="G213" s="67"/>
      <c r="H213" s="67"/>
      <c r="I213" s="67"/>
      <c r="J213" s="67"/>
    </row>
    <row r="214" spans="1:10" x14ac:dyDescent="0.25">
      <c r="A214" s="67"/>
      <c r="B214" s="67"/>
      <c r="C214" s="67"/>
      <c r="D214" s="67"/>
      <c r="E214" s="67"/>
      <c r="F214" s="67"/>
      <c r="G214" s="67"/>
      <c r="H214" s="67"/>
      <c r="I214" s="67"/>
      <c r="J214" s="67"/>
    </row>
    <row r="215" spans="1:10" x14ac:dyDescent="0.25">
      <c r="A215" s="67"/>
      <c r="B215" s="67"/>
      <c r="C215" s="67"/>
      <c r="D215" s="67"/>
      <c r="E215" s="67"/>
      <c r="F215" s="67"/>
      <c r="G215" s="67"/>
      <c r="H215" s="67"/>
      <c r="I215" s="67"/>
      <c r="J215" s="67"/>
    </row>
    <row r="216" spans="1:10" x14ac:dyDescent="0.25">
      <c r="A216" s="67"/>
      <c r="B216" s="67"/>
      <c r="C216" s="67"/>
      <c r="D216" s="67"/>
      <c r="E216" s="67"/>
      <c r="F216" s="67"/>
      <c r="G216" s="67"/>
      <c r="H216" s="67"/>
      <c r="I216" s="67"/>
      <c r="J216" s="67"/>
    </row>
    <row r="217" spans="1:10" x14ac:dyDescent="0.25">
      <c r="A217" s="67"/>
      <c r="B217" s="67"/>
      <c r="C217" s="67"/>
      <c r="D217" s="67"/>
      <c r="E217" s="67"/>
      <c r="F217" s="67"/>
      <c r="G217" s="67"/>
      <c r="H217" s="67"/>
      <c r="I217" s="67"/>
      <c r="J217" s="67"/>
    </row>
    <row r="218" spans="1:10" ht="16.5" customHeight="1" x14ac:dyDescent="0.25">
      <c r="A218" s="67"/>
      <c r="B218" s="67"/>
      <c r="C218" s="67"/>
      <c r="D218" s="67"/>
      <c r="E218" s="67"/>
      <c r="F218" s="67"/>
      <c r="G218" s="67"/>
      <c r="H218" s="67"/>
      <c r="I218" s="67"/>
      <c r="J218" s="67"/>
    </row>
    <row r="219" spans="1:10" x14ac:dyDescent="0.25">
      <c r="A219" s="18"/>
    </row>
    <row r="220" spans="1:10" x14ac:dyDescent="0.25">
      <c r="A220" s="18"/>
    </row>
    <row r="221" spans="1:10" x14ac:dyDescent="0.25">
      <c r="A221" s="18"/>
    </row>
    <row r="222" spans="1:10" x14ac:dyDescent="0.25">
      <c r="A222" s="18"/>
    </row>
    <row r="223" spans="1:10" x14ac:dyDescent="0.25">
      <c r="A223" s="18"/>
    </row>
    <row r="224" spans="1:10"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7"/>
    </row>
  </sheetData>
  <mergeCells count="1">
    <mergeCell ref="A202:J218"/>
  </mergeCells>
  <phoneticPr fontId="10" type="noConversion"/>
  <hyperlinks>
    <hyperlink ref="E178" r:id="rId1" xr:uid="{B35267DB-016E-4C4E-B6E1-8524320130B4}"/>
    <hyperlink ref="E179" r:id="rId2" display="LOCAÇÃO DO IMÓVEL COMPLEMENTAR DA PROMOTORIA DE CANINDÉ, CONFORME CONTRATO Nº 31/2017, REF. ABRIL                        A JUNHO/2022.           " xr:uid="{20F16B0B-1F70-49F6-A2DD-75045A635ACD}"/>
    <hyperlink ref="E180" r:id="rId3" display="ALUGUEL DO IMÓVEL SEDE DAS PROMOTORIAS DE JUSTIÇA DE SOBRAL, CONFORME CONTRATO Nº 02/2017, REF. ABRIL,                       MAIO E JUNHO/2022 - POR ESTIMATIVA.           " xr:uid="{98505375-7216-4D91-9775-9F65A711F293}"/>
    <hyperlink ref="E181" r:id="rId4" display="ALUGUEL DO IMÓVEL SEDE DAS PROMOTORIAS DE BARBALHA, CONFORME CONTRATO Nº 04/2013/CPL/PGJ, REF. ABRIL,                        MAIO E JUNHO/2022 - POR ESTIMATIVA           " xr:uid="{98B9F48D-EE36-4382-8B17-604F64DDE6F3}"/>
    <hyperlink ref="E182" r:id="rId5" display="LOCAÇÃO DE IMÓVEL EM MOMBAÇA/CE CONFORME CONTRATO 84/2019 REFERENTE AOS MESES DE ABRIL A                         JUNHO/2022           " xr:uid="{0FD88D3E-B938-4DAE-B095-527735E451C4}"/>
    <hyperlink ref="E183" r:id="rId6"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33AB6B65-47B3-46EF-ACD9-F7614FF8DF4D}"/>
    <hyperlink ref="E185" r:id="rId7"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D9CE9A86-05D9-4E32-B9B5-56319F53B170}"/>
    <hyperlink ref="E186" r:id="rId8"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AEF53F87-0B37-4E0E-9F99-F5757AB5E4F4}"/>
    <hyperlink ref="E187" r:id="rId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5E27CD0B-6CDF-4105-B736-4830F4CB74A9}"/>
    <hyperlink ref="E188" r:id="rId10"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E697EF72-9426-49C5-9D8D-61BBD9A35779}"/>
    <hyperlink ref="E189" r:id="rId11"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EEF1FCA1-DD40-4315-9581-1C0C651D0280}"/>
    <hyperlink ref="E190" r:id="rId12"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2A309DFE-64FD-4BDC-95C7-6E11A3F5AB27}"/>
    <hyperlink ref="E193" r:id="rId13" display="BOLETO DA ASSOCIAÇÃO BRASILEIRA DE EDITORES CIENTÍFICOS (ABEC BRASIL) PARA PAGAMENTO DA ANUIDADE DE                      2022, CONFORME CONSTA NO CONTRATO Nº036/2021.           " xr:uid="{0B889039-C294-4956-9FED-B5BDA0E2BFC8}"/>
    <hyperlink ref="E198" r:id="rId14" display="LOCAÇÃO DE IMÓVEL EM MOMBAÇA/CE CONFORME CONTRATO 84/2019 REFERENTE AOS MESES DE JANEIRO A                         MARÇO/2022           " xr:uid="{CD2521DE-18F1-4233-987E-0131E9CAAAC6}"/>
    <hyperlink ref="E200" r:id="rId15" display="PARCELAS DE JAN, FEV E MAR/2022, DOS 26 ALUNOS MATRICULADOS NA &quot;ESPECIALIZAÇÃO EM COMBATE A                      CORRUPÇÃO&quot;, CONFORME CONTRATO Nº 26/2020 - POR ESTIMATIVA.            " xr:uid="{20E7A3FA-A31F-4410-B69D-266C06CE6E1F}"/>
    <hyperlink ref="E96" r:id="rId16" display="LOCAÇÃO DO IMÓVEL SITUADO NA RUA LOURENÇO FEITOSA, N°90, JOSÉ BONIFÁCIO, FORTALEZA/CE, CUJA                         FINALIDADE É ABRIGAR A SEDE DAS PROMOTORIAS DE JUSTIÇA CÍVEIS DESTA COMARCA, CONFORME CONTRATO                         006/2017, REFERENTE AOS MESES DE JANEIRO A MARÇO/2022" xr:uid="{27E59A80-C362-4BB8-84DF-3B59EC7A0CDC}"/>
    <hyperlink ref="E97" r:id="rId17" display="SUPLEMENTAÇÃO DE EMPENHO EM R$ 566,04 REF A LOCAÇÃO DE IMÓVEL EM MOMBAÇA-CE RELATIVOS AO MESES DE                      JANEIRO A MARÇO/2022. CONFORME CONTRATO 84/2019.           " xr:uid="{84F63168-0FEA-4878-984F-139B671FE451}"/>
    <hyperlink ref="E98" r:id="rId18" display="VALORES CORRESPONDENTES A REAJUSTE DE ALUGUEL RETROATIVO A PARTIR DE 22/12/2021 A 31/12/2021,                      REFERENTE AO IMÓVEL ONDE FUNCIONA A SEDE DAS PROMOTORIAS DE JUSTIÇA DE MOMBAÇA, CONFORME CONTRATO                      084/2019." xr:uid="{D27A3901-6D37-4C69-9CE0-7EC8AE3E0616}"/>
    <hyperlink ref="E99" r:id="rId19"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51D63ADC-9BA0-4D87-9514-BA0982C59348}"/>
    <hyperlink ref="E100" r:id="rId20"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573483DE-CC14-447E-A641-D98B1B32BC9F}"/>
    <hyperlink ref="E101" r:id="rId21"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C4DAD199-44A0-4C71-B25E-94DED201B7FA}"/>
    <hyperlink ref="E102" r:id="rId22"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BCFF3ECF-8D8E-4D6D-B887-25E95F9A65DD}"/>
    <hyperlink ref="E103" r:id="rId23"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AC726D21-F55C-4189-83B7-7F530F5DF227}"/>
    <hyperlink ref="E104" r:id="rId24"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BF585F72-FDC5-48DB-AF44-659E89BE2082}"/>
    <hyperlink ref="E105" r:id="rId25" display="PRESTAÇÃO DE SERVIÇO DE HOSPEDAGEM EM NÚVEM E CADASTRAMENTO DOS VOLUMES DA REVISTA ACADÊMICA DA                      ESCOLA SUPERIOR DO MINISTÉRIO PÚBLICO, DE 2017 A 2020, CONF. CONTRATO Nº 06/2021, REF A ABR/2021.           " xr:uid="{289E4731-AB5F-4C59-98FB-D4015549A05C}"/>
    <hyperlink ref="E106" r:id="rId26" display="ALUGUEL DE DUAS SALAS COMERCIAIS ONDE FUNCIONAM AS PROMOTORIAS DE JUSTIÇA DE JUAZEIRO DO NORTE,                      CONFORME CONTRATO Nº 12/2017/CPL/PGJ, REF. ABRIL, MAIO E JUNHO/2022 - POR ESTIMATIVA.           " xr:uid="{FC0FBD8A-85ED-461B-A6EF-85302F501A1F}"/>
    <hyperlink ref="E107" r:id="rId27" display="ALUGUEL DO IMÓVEL SEDE DAS PROMOTORIAS DE JUSTIÇA DE SOBRAL, CONFORME CONTRATO Nº 02/2017, REF. ABRIL,                       MAIO E JUNHO/2022 - POR ESTIMATIVA.           " xr:uid="{8FC67318-A584-4CB6-9FE1-9463B6DACF8E}"/>
    <hyperlink ref="E108" r:id="rId28" display="LOCAÇÃO DO IMÓVEL COMPLEMENTAR DA PROMOTORIA DE CANINDÉ, CONFORME CONTRATO Nº 31/2017, REF. ABRIL                         A JUNHO/2022.           " xr:uid="{B0D4F655-78F3-4560-BD38-D8973FB600F8}"/>
    <hyperlink ref="E109" r:id="rId29" display="ALUGUEL DO IMÓVEL SEDE DAS PROMOTORIAS DE BARBALHA, CONFORME CONTRATO Nº 04/2013/CPL/PGJ, REF. ABRIL,                        MAIO E JUNHO/2022 - POR ESTIMATIVA            " xr:uid="{F20C6A27-9FF0-4D6E-9636-AAC187178FE2}"/>
    <hyperlink ref="E110" r:id="rId30" display="LOCAÇÃO DE IMÓVEL EM MOMBAÇA/CE CONFORME CONTRATO 84/2019 REFERENTE AOS MESES DE ABRIL A                          JUNHO/2022           " xr:uid="{CD5A48F8-A211-4A6D-AB2C-6F56081A7C0B}"/>
    <hyperlink ref="E111" r:id="rId31" display="PARCELAS DE ABR, MAI E JUN/2022 DOS 26 ALUNOS MATRICULADOS NA &quot;ESPECIALIZAÇÃO EM COMBATE A CORRUPÇÃO&quot;,                     CONFORME CONTRATO Nº 26/2020 - POR ESTIMATIVA.            " xr:uid="{7EFA4B94-8D41-469C-B1CB-EAADB377100F}"/>
    <hyperlink ref="E112" r:id="rId32" display="ALUGUEL DO IMÓVEL SEDE DAS PROMOTORIAS DE JUSTIÇA DE SÃO BENEDITO, CONFORME CONTRATO Nº 34/2021,                       REFERENTE ABRIL, MAIO E JUNHO/2022.           " xr:uid="{68F0B117-6A01-4E22-BEC9-5F93A1D8CE44}"/>
    <hyperlink ref="E113" r:id="rId33" display="LOCAÇÃO DE IMÓVEL PARA ABRIGAR A SEDE DAS PROMOTORIAS DE JUSTIÇA EM ALTO SANTO/CE CONFORME CONTRATO                       025/2021 REFERENTE ABRIL A JUNHO/2022           " xr:uid="{EB87B3D4-A13C-4C01-9083-37F94C4B8888}"/>
    <hyperlink ref="E114" r:id="rId34" display="ALUGUEL DO IMÓVEL SEDE DAS PROMOTORIAS DE RUSSAS (PISO SUPERIOR), CONFORME CONTRATO Nº 35/2021,                       REFERENTE ABRIL, MAIO E JUNHO/2022.           " xr:uid="{CCECAE77-A6E1-404E-ACF4-D7EAE572C974}"/>
    <hyperlink ref="E115" r:id="rId35" display="LOCAÇÃO DE IMÓVEL PARA ABRIGAR A SEDE DAS PROMOTORIAS DE JUSTIÇA EM BREJO SANTO/CE CONFORME                       CONTRATO 026/2021 REFERENTE ABRIL A JUNHO/2022           " xr:uid="{65C7394B-4C40-4EA6-843D-062CBB78A520}"/>
    <hyperlink ref="E116" r:id="rId36" display="ALUGUEL DO IMÓVEL SEDE DAS PROMOTORIAS DE JUSTIÇA DE MARANGUAPE, CONFORME CONTRATO Nº 26/2017, REF.                       ABRIL, MAIO E JUNHO/2022 - POR ESTIMATIVA           " xr:uid="{AB0C32A1-F4B4-45F2-8BAF-B12FF936C01B}"/>
    <hyperlink ref="E117" r:id="rId37" display="ALUGUEL DO IMÓVEL SEDE DAS PROMOTORIAS DE JUSTIÇA DE GRANJA, CONFORME CONTRATO Nº 74/2019, REFERENTE                       ABR, MAI E JUN/2022 - POR ESTIMATIVA           " xr:uid="{F762E2E2-D20E-45E4-AB1D-E204152EDB11}"/>
    <hyperlink ref="E118" r:id="rId38" display="ALUGUEL DO IMÓVEL SEDE DAS PROMOTORIAS DE JUSTIÇA DA COMARCA DE VIÇOSA, CONFORME CONTRATO Nº                      51/2019, REFERENTE AOS MESES DE ABR, MAI E JUN/2022.            " xr:uid="{8703EE40-409C-46AA-A6AA-4309A4880A22}"/>
    <hyperlink ref="E119" r:id="rId39" display="ALUGUEL DO IMÓVEL SEDE DAS PROMOTORIAS DE JUSTIÇA DE PARAIBAPA, CONFORME CONTRATO Nº 85/2019,                       REFERENTE OS MESES DE ABR, MAI E JUN/2022.           " xr:uid="{A4350E76-6280-4150-86C4-30E9DBC98A36}"/>
    <hyperlink ref="E120" r:id="rId40" display="ALUGUEL DO IMÓVEL SEDE DAS PROMOTORIAS DE JUSTIÇA DE ACARAÚ, CONFORME CONTRATO Nº 61/2019, REF. ABR,                       MAI E JUN/2022 - POR ESTIMATIVA.           " xr:uid="{8EEA812C-DEBA-403A-82BA-E1D3D8A39110}"/>
    <hyperlink ref="E125" r:id="rId41" display="FORNECIMENTO DE PRODUTOS E DE DIVERSOS SERVIÇOS DOS CORREIOS POR MEIO DOS CANAIS DE ATENDIMENTO                       DISPONIBILIZADOS, CONFORME CONTRATO 023/2020, REFERENTE AOS MESES DE ABRIL, MAIO E JUNHO/2022.           " xr:uid="{9AB6EDF8-132B-4C7B-B498-5FA1155D2677}"/>
    <hyperlink ref="E129" r:id="rId42"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BF43E831-C0EE-44B8-A246-941BB1BE87CF}"/>
    <hyperlink ref="E130" r:id="rId43"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F2B29541-9BAA-41FA-B41E-BE08CEE62C31}"/>
    <hyperlink ref="E131" r:id="rId44" display="SUPLEMENTAÇÃO DE EMPENHO EM R$ 566,04 REF A LOCAÇÃO DE IMÓVEL EM MOMBAÇA-CE RELATIVOS AO MESES DE                      JANEIRO A MARÇO/2022. CONFORME CONTRATO 84/2019.           " xr:uid="{0BFAD530-8C54-4549-8BC6-2DF1145BE621}"/>
    <hyperlink ref="E150" r:id="rId45" display="SERVIÇO DE MANUTENÇÃO PREVENTIVA E CORRETIVA DO ELEVADOR DO PRÉDIO DAS PROMOTORIAS CRIMINAIS,                       CONFORME CONTRATO Nº 35/2018, REF. ABR, MAI E JUN/2022 -POR ESTIMATIVA.           " xr:uid="{3D0DFCC4-AB50-412C-A569-EC3519197570}"/>
    <hyperlink ref="E152" r:id="rId46" display="SERVIÇO DE MANUTENÇÃO DO ELEVADOR DO PRÉDIO DAS PROMOTORIAS DE INVESTIGAÇÕES, CONFORME CONTRATO                       053/2019. REF. ABR, MAI E JUN/2022.           " xr:uid="{25FA95CC-694D-42BC-9CA5-C7F4E56F08D2}"/>
    <hyperlink ref="E24" r:id="rId47" display="LOCAÇÃO DO IMÓVEL DA PROMOTORIA DE JUSTIÇA DA COMARCA DE VIÇOSA/CE CONFORME CONTRATO 051/2019                      REFERENTE AOS MESES DE JANEIRO A MARÇO/2022            " xr:uid="{FA6118B6-5AFB-4048-9D5D-617E874C9E94}"/>
    <hyperlink ref="E25" r:id="rId48" display="LOCAÇÃO DO IMÓVEL DA PROMOTORIA DE JUSTIÇA DE MORADA NOVA/CE CONFORME CONTRATO 043/2013 REFERENTE                      AOS MESES DE JANEIRO A MARÇO/2022           " xr:uid="{7D544D58-E164-4B18-AF0A-A934EE8679A5}"/>
    <hyperlink ref="E26" r:id="rId49" display="LOCAÇÃO DO IMÓVEL DA PROMOTORIA DE JUSTIÇA DE CRATEÚS/CE CONFORME CONTRATO 040/2018 REFERENTE AOS                      MESES DE JANEIRO A MARÇO/2022           " xr:uid="{16BBAB8F-26E8-4243-9730-434F06424D94}"/>
    <hyperlink ref="E27" r:id="rId50" display="LOCAÇÃO DO IMÓVEL SEDE DAS PROMOTORIAS DE JUSTIÇA E DECON DE ICÓ/CE CONFORME CONTRATO 037/2011                      REFERENTE AOS MESES DE JANEIRO A MARÇO/2022            " xr:uid="{021AAA63-10C9-4A1C-9B07-551B4DE62058}"/>
    <hyperlink ref="E28" r:id="rId51" display="LOCAÇÃO DO IMÓVEL SEDE DAS PROMOTORIAS DE JUSTIÇA QUIXERAMOBIM/CE CONFORME CONTRATO 029/2012                      REFERENTE AOS MESES DE JANEIRO A MARÇO/2022            " xr:uid="{7EE673FE-588D-4120-8C32-4011F966CA94}"/>
    <hyperlink ref="E29" r:id="rId52" display="LOCAÇÃO DO IMÓVEL SEDE DAS PROMOTORIAS DE JUSTIÇA DE TIANGUÁ/CE CONFORME APOSTILAMENTO N° 2 E                      CONTRATO 022/2013 REFERENTE AOS MESES DE JANEIRO A MARÇO/2022            " xr:uid="{19C55243-D44C-4CB9-8E0F-92BF67DB3983}"/>
    <hyperlink ref="E30" r:id="rId53" display="LOCAÇÃO DO IMÓVEL SEDE DAS PROMOTORIAS DE JUSTIÇA DE GUAIÚBA/CE CONFORME CONTRATO 022/2010                      REFERENTE AOS MESES DE JANEIRO A MARÇO/2022            " xr:uid="{C8860305-C1C7-43A7-B120-618642E55DE3}"/>
    <hyperlink ref="E31" r:id="rId54" display="LOCAÇÃO DO IMÓVEL SEDE DAS PROMOTORIAS DE JUSTIÇA DE CANINDÉ/CE CONFORME APOSTILAMENTO N° 009/2017 E                      CONTRATO 009/2016 REFERENTE AOS MESES DE JANEIRO A MARÇO/2022            " xr:uid="{2F5C250D-8B54-4046-B311-9C14B5722AF4}"/>
    <hyperlink ref="E32" r:id="rId55" display="LOCAÇÃO DO IMÓVEL SEDE DAS PROMOTORIAS DE JUSTIÇA DE JARDIM/CE CONFORME CONTRATO 008/2017 REFERENTE                      AOS MESES DE JANEIRO A MARÇO/2022           " xr:uid="{49EFFE0F-CABD-49B5-806B-5CBAE9CD78A4}"/>
    <hyperlink ref="E34" r:id="rId56" display="PARCELAS DE JAN, FEV E MAR/2022, DOS 26 ALUNOS MATRICULADOS NA &quot;ESPECIALIZAÇÃO EM COMBATE A                     CORRUPÇÃO&quot;, CONFORME CONTRATO Nº 26/2020 - POR ESTIMATIVA.           " xr:uid="{F6AA7705-45E5-4E45-BD58-0DE6D3268A75}"/>
    <hyperlink ref="E35" r:id="rId57" display="TAXAS CONDOMINIAIS REFERENTES A SALA 403 DO EDIFÍCIO OFFICE &amp; MEDICAL CENTER, SITUADO NA AVENIDA                      EUSÉBIO DE QUEIROZ, N° 4808, CENTRO, EUASÉBIO CONFORME CONTRATO 045/2021 REFERENTE JANEIRO A                      MARÇO/2022" xr:uid="{488DC641-51D6-4E93-8C48-29526BA51788}"/>
    <hyperlink ref="E36" r:id="rId58" display="LOCAÇÃO DA SALA 403 DO EDIFÍCIO OFFICE &amp; MEDICAL CENTER, SITUADO NA AVENIDA EUSÉBIO DE QUEIROZ, N° 4808,                      CENTRO, EUSÉBIO PARA ABRIGAR A SEDE DAS PROMOTORIAS DE JUSTIÇA CONFORME CONTRATO 045/2021 REFERENTE                      JANEIRO A MARÇO/2022" xr:uid="{E8D6F8A8-40C2-441F-B4A7-C1CC612FFBC9}"/>
    <hyperlink ref="E37" r:id="rId59" display="LOCAÇÃO DE IMÓVEL PARA ABRIGAR A SEDE DAS PROMOTORIAS DE JUSTIÇA EM ALTO SANTO/CE CONFORME CONTRATO                      025/2021 REFERENTE JANEIRO A MARÇO/2022            " xr:uid="{73F5D9CC-2C35-4E5F-AFC3-6ACF96BA319B}"/>
    <hyperlink ref="E38" r:id="rId60" display="LOCAÇÃO DE IMÓVEL PARA ABRIGAR A SEDE DAS PROMOTORIAS DE JUSTIÇA EM BREJO SANTO/CE CONFORME                      CONTRATO 026/2021 REFERENTE JANEIRO A MARÇO/2022            " xr:uid="{F23CB9FB-0DE1-4B55-8A22-9EEE16B3BAE1}"/>
    <hyperlink ref="E39" r:id="rId61" display="LOCAÇÃO DE IMÓVEL PARA ABRIGAR A SEDE DAS PROMOTORIAS DE JUSTIÇA EM CAUCAIA/CE CONFORME CONTRATO                       048/2019 REFERENTE JANEIRO A MARÇO/2022           " xr:uid="{1890568C-C391-4BA5-9F21-9CA65CCA974E}"/>
    <hyperlink ref="E40" r:id="rId62" display="TAXAS CONDOMINIAIS REFERENTES A SALA 403 DO EDIFÍCIO OFFICE &amp; MEDICAL CENTER, SITUADO NA AVENIDA EUSÉBIO                   DE QUEIROZ, N° 4808, CENTRO, EUASÉBIO CONFORME CONTRATO 045/2021 REFERENTE JANEIRO A MARÇO/2022           " xr:uid="{8BD65B86-535B-4AFF-B751-D8F27ADAAA94}"/>
    <hyperlink ref="E41" r:id="rId63" display="LOCAÇÃO DA SALA 403 DO EDIFÍCIO OFFICE &amp; MEDICAL CENTER, SITUADO NA AVENIDA EUSÉBIO DE QUEIROZ, N° 4808,                   CENTRO, EUSÉBIO PARA ABRIGAR A SEDE DAS PROMOTORIAS DE JUSTIÇA CONFORME CONTRATO 045/2021 REFERENTE                   JANEIRO A MARÇO/2022" xr:uid="{DE18387B-6B77-4E43-AB3F-14A91263B7BE}"/>
    <hyperlink ref="E42" r:id="rId64" display="TAXAS CONDOMINIAIS REFERENTES A SALA 403 DO EDIFÍCIO OFFICE &amp; MEDICAL CENTER, SITUADO NA AVENIDA                      EUSÉBIO DE QUEIROZ, N°4808, CENTRO, EUSÉBIO CONFORME CONTRATO 045/2021 REFERENTE JANEIRO A                      MARÇO/2022" xr:uid="{21675BC8-63DA-4C72-9EB3-9305B17186B1}"/>
    <hyperlink ref="E43" r:id="rId65" display="ALUGUEL DO IMÓVEL SEDE DAS PROMOTORIAS DE RUSSAS, CONFORME CONTRATO Nº 08/2015/CPL/PGJ, REF. JAN, FEV                       E MAR/2022 - POR ESTIMATIVA.           " xr:uid="{48129F88-51EF-411F-B890-7DF89AD8D4A1}"/>
    <hyperlink ref="E44" r:id="rId66" display="LOCAÇÃO DA SALA 403 DO EDIFÍCIO OFFICE &amp; MEDICAL CENTER, SITUADO NA AVENIDA EUSÉBIO DE QUEIROZ, N° 4808,                       CENTRO, EUSÉBIO PARA ABRIGAR A SEDE DAS PROMOTORIAS DE JUSTIÇA CONFORME CONTRATO 045/2021 REFERENTE                       JANEIRO A MARÇO/2022" xr:uid="{7C5157C5-804D-4B91-836A-A64B17585DC4}"/>
    <hyperlink ref="E45" r:id="rId67" display="ALUGUEL DO IMÓVEL SEDE DAS PROMOTORIAS DE BARBALHA, CONFORME CONTRATO Nº 04/2013/CPL/PGJ, REF. JAN,                        FEV E MAR/2022 - POR ESTIMATIVA            " xr:uid="{4D32D821-B69B-4C34-B470-A701218B71A8}"/>
    <hyperlink ref="E46" r:id="rId68" display="ALUGUEL DO IMÓVEL SEDE DAS PROMOTORIAS DE JUSTIÇA DE SOBRAL, CONFORME CONTRATO Nº 02/2017, REF. JAN,                       FEV E MAR/2022 - POR ESTIMATIVA.           " xr:uid="{13D89F60-1D79-4B41-A178-B6605F9D56E0}"/>
    <hyperlink ref="E47" r:id="rId69" display="ALUGUEL DO IMÓVEL SEDE DAS PROMOTORIAS DE BATURITÉ, CONFORME CONTRATO Nº 04/2020, REF. JAN, FEV E                       MAR/2022 - POR ESTIMATIVA           " xr:uid="{05DC6B9B-3DF9-4D4F-B1A0-DA6CD8EF3985}"/>
    <hyperlink ref="E48" r:id="rId70" display="ALUGUEL DO IMÓVEL SEDE DO NÚCLEO DE MEDIAÇÃO COMUNITÁRIA DE MARACANAÚ, CONFORME CONTRATO Nº                       20/2017, REF. JAN, FEV E MAR/2022 - POR ESTIMATIVA.           " xr:uid="{62D7DCCE-CE6C-47EC-910E-7DDC2EE51BA4}"/>
    <hyperlink ref="E49" r:id="rId71" display="ALUGUEL DE DUAS SALAS COMERCIAIS ONDE FUNCIONAM AS PROMOTORIAS DE JUSTIÇA DE JUAZEIRO DO NORTE,                      CONFORME CONTRATO Nº 12/2017/CPL/PGJ, REF. JAN, FEV E MAR/2022 - POR ESTIMATIVA.            " xr:uid="{163EB1B9-9621-4818-AC13-2C09E929B16D}"/>
    <hyperlink ref="E50" r:id="rId72" display="CONDOMÍNIO DE DUAS SALAS COMERCIAIS ONDE FUNCIONAM AS PROMOTORIAS DE JUSTIÇA DE JUAZEIRO DO NORTE,                      CONFORME CONTRATO Nº 12/2017/CPL/PGJ, REF. JAN, FEV E MAR/2022 - POR ESTIMATIVA.           " xr:uid="{4992A56A-73E4-4688-BEF8-56C78C13D555}"/>
    <hyperlink ref="E52" r:id="rId73"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EE117F37-7AA3-40C6-9A75-040C675E6523}"/>
    <hyperlink ref="E53" r:id="rId74"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54F6D7FA-ADE1-4E4A-8F90-5BFBE9CA15B5}"/>
    <hyperlink ref="E54" r:id="rId75"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38AB9516-E55A-4B13-9299-520B1CC897FD}"/>
    <hyperlink ref="E55" r:id="rId76"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9873664F-322A-4211-A5F1-F387A74DBD83}"/>
    <hyperlink ref="E56" r:id="rId77"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24ECD948-650A-4027-BCE8-375D6BEA2C7F}"/>
    <hyperlink ref="E57" r:id="rId78"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BCCE19FD-C73A-4082-9989-2942A2BDD724}"/>
    <hyperlink ref="E58" r:id="rId79"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F1559040-9C86-42B6-8763-ED545AF2DC28}"/>
    <hyperlink ref="E59" r:id="rId80"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6084B572-FE16-4137-B1D8-323BAB0007FF}"/>
    <hyperlink ref="E60" r:id="rId81" display="LOCAÇÃO DO IMÓVEL LOCALIZADO NA RUA NELSON STUDART, N°199, LUCIANO CAVALCANTE, FORTALEZA/CE, CUJA                      FINALIDADE É ABRIGAR A SEDE DAS PROMOTORIAS DE JUSTIÇA DA FAZENDA PÚBLICA, NUDETOR E GDESC, CONFORME                      CONTRATO N°028/2015 REFERENTE JANEIRO A MARÇO/2022" xr:uid="{5793FDB4-2976-460F-8FBB-057D0BB19C49}"/>
    <hyperlink ref="E61" r:id="rId82" display="LOCAÇÃO DO IMÓVEL LOCALIZADO NA RUA NELSON STUDART, N°199, LUCIANO CAVALCANTE, FORTALEZA/CE, CUJA                  FINALIDADE É ABRIGAR A SEDE DAS PROMOTORIAS DE JUSTIÇA DA FAZENDA PÚBLICA, NUDETOR E GDESC, CONFORME                  CONTRATO N°028/2015 REFERENTE JANEIRO A MARÇO/2022" xr:uid="{678B68A1-18A7-4A6A-AB19-691F15C74631}"/>
    <hyperlink ref="E62" r:id="rId83" display="LOCAÇÃO DO IMÓVEL LOCALIZADO NA RUA MAJOR FACUNDO, N°2240, FÁTIMA, FORTALEZA/CE, CUJA FINALIDADE É                        ABRIGAR O ARQUIVO DE DOCUMENTOS DO MP/CE, CONFORME CONTRATO N°001/2003 REFERENTE JANEIRO A                        MARÇO/2022" xr:uid="{6BB69A0B-90FE-4B0B-BDE6-4841F7C4A391}"/>
    <hyperlink ref="E63" r:id="rId84" display="ALUGUEL DO IMÓVEL SEDE DAS PROMOTORIAS DE JUSTIÇA DE MARANGUAPE, CONFORME CONTRATO Nº 26/2017, REF.                       JAN, FEV E MAR/2022 - POR ESTIMATIVA           " xr:uid="{EB3E6E4C-376B-4445-B3AB-B57F66A8BEDB}"/>
    <hyperlink ref="E64" r:id="rId85" display="ALUGUEL DO IMÓVEL SEDE DAS PROMOTORIAS DE JUSTIÇA DE GRANJA, CONFORME CONTRATO Nº 74/2019,                       REFERENTE: JAN, FEV E MAR/2022 - POR ESTIMATIVA           " xr:uid="{58F08609-4F4B-44EE-90A0-B778BD391C9A}"/>
    <hyperlink ref="E65" r:id="rId86" display="TAXAS CONDOMINIAIS DO IMÓVEL SEDE DA 8ª PROMOTORIA DE JUSTIÇA DE JUAZEIRO DO NORTE, CONFORME                       CONTRATO Nº 63/2019, REF. JAN, FEV E MAR/2022 - POR ESTIMATIVA.           " xr:uid="{E4D9CD9D-C1F7-4302-BED6-0ED208EC13B5}"/>
    <hyperlink ref="E66" r:id="rId87" display="ALUGUEL DO IMÓVEL SEDE DAS PROMOTORIAS DE JUSTIÇA DE ACARAÚ, CONFORME CONTRATO Nº 61/2019, REF. JAN,                       FEV E MAR/2022 - POR ESTIMATIVA.           " xr:uid="{65EFB511-7D8D-415B-A657-66FCAE48B27D}"/>
    <hyperlink ref="E67" r:id="rId88" display="ALUGUEL DO IMÓVEL SEDE DAS PROMOTORIAS DE CASCAVEL, CONFORME CONTRATO Nº 39/2013/CPL/PGJ, REFERENTE                       JAN, FEV E MAR/2022 - POR ESTIMATIVA           " xr:uid="{5B743B66-7309-4763-BFD9-4365B73C8A97}"/>
    <hyperlink ref="E68" r:id="rId89" display="TAXAS CONDOMINIAIS DO IMÓVEL SEDE DAS PROMOTORIAS DE JUSTIÇA DO EUSÉBIO, CONFORME CONTRATO Nº                       27/2021, REFERENTE JAN, FEV E MAR/2022 - POR ESTIMATIVA.           " xr:uid="{D3112E22-963B-4BC6-9B2E-9E0EE3BE40EA}"/>
    <hyperlink ref="E69" r:id="rId90"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5EA40CC7-9E1F-4971-9B44-0B02C491D6B0}"/>
    <hyperlink ref="E70" r:id="rId91" display="LOCAÇÃO DE IMÓVEL PARA ABRIGAR A SEDE DAS PROMOTORIAS DE JUSTIÇA EM CAUCAIA/CE CONFORME CONTRATO                       048/2019 REFERENTE JANEIRO A MARÇO/2022           " xr:uid="{1E398DC2-E831-4ED1-9C81-9E2869B3A461}"/>
    <hyperlink ref="E71" r:id="rId92" display="LOCAÇÃO DE IMÓVEL EM MOMBAÇA/CE CONFORME CONTRATO 84/2019 REFERENTE AOS MESES DE JANEIRO A                         MARÇO/2022           " xr:uid="{CB498304-B417-4C36-B167-3BA2D34135C6}"/>
    <hyperlink ref="E72" r:id="rId93" display="ALUGUEL DO IMÓVEL SEDE DAS PROMOTORIAS DE RUSSAS, CONFORME CONTRATO Nº 35/2021, REFERENTE JAN, FEV                         E MAR/2022.           " xr:uid="{EB09F117-2A4C-4C31-9BD4-1794AF1FD30E}"/>
    <hyperlink ref="E74" r:id="rId94" display="SERVIÇOS DOS CORREIOS POR MEIO DOS CANAIS DE ATENDIMENTO DISPONIBILIZADOS, CONFORME CONTRATO                        023/2020, REFERENTE AOS MESES JAN, FEV E MAR/2022.           " xr:uid="{A5195226-BEA3-492A-9092-3765FFA8B84A}"/>
    <hyperlink ref="E79" r:id="rId95" display="ALUGUEL DO IMÓVEL SEDE DA 8ª PROMOTORIA DE JUSTIÇA DE JUAZEIRO DO NORTE, CONFORME CONTRATO Nº                       63/2019, REFERENTE JAN, FEV E MAR/2022.           " xr:uid="{332052B0-9FF1-41F1-9420-FBD5E8AC07AB}"/>
    <hyperlink ref="E80" r:id="rId96" display="LOCAÇÃO DO IMÓVEL EM PARAIBAPA-CE CONFORME CONTRATO 085/2019 REFERENTE OS MESES DE JANEIRO A                          MARÇO/2022           " xr:uid="{62B6CF86-4895-49D8-96C7-1BB81F07232B}"/>
    <hyperlink ref="E87" r:id="rId97" display="ALUGUEL DO IMÓVEL SEDE DAS PROMOTORIAS DE JUSTIÇA DO EUSÉBIO, CONFORME CONTRATO Nº 27/2021,                        REFERENTE AOS MESES DE JAN, FEV E MAR/2022.           " xr:uid="{F572A2FE-86AE-4A06-A261-6B0FC6595156}"/>
    <hyperlink ref="E88" r:id="rId98" display="ALUGUEL DO IMÓVEL SEDE DAS PROMOTORIAS DE JUSTIÇA DE SÃO BENEDITO, CONFORME CONTRATO Nº 34/2021,                       REFERENTE JAN, FEV E MAR/2022.           " xr:uid="{5842579B-D9E7-4718-BAD6-38019A3F8C25}"/>
    <hyperlink ref="E89" r:id="rId99" display="ALUGUEL DO IMÓVEL SEDE DAS PROMOTORIAS DE JAGUARIBE, CONFORME CONTRATO Nº 24/2019, REF. JAN, FEV E                           MAR/2022.           " xr:uid="{446CDE7B-49E6-46CC-AAC1-BCB717C89151}"/>
    <hyperlink ref="E90" r:id="rId100" display="LOCAÇÃO DO IMÓVEL SITUADO NA RUA LOURENÇO FEITOSA, N°90, JOSÉ BONIFÁCIO, FORTALEZA/CE, CUJA FINALIDADE                        É ABRIGAR A SEDE DAS PROMOTORIAS DE JUSTIÇA CÍVEIS DESTA COMARCA, CONFORME CONTRATO 006/2017,                        REFERENTE AOS MESES DE JANEIRO A MARÇO/2022" xr:uid="{92D34215-9A8A-4140-B2CB-9AD99AA0E8D3}"/>
    <hyperlink ref="E91" r:id="rId101" display="FORNECIMENTO DE SERVIÇOS DE MANUTENÇÕES PREVENTIVAS E CORRETIVAS DA PLATAFORMA ELEVATÓRIA DO                       PRÉDIO DE INVESTIGAÇÕES, CONFORME CONTRATO 053/2019.           " xr:uid="{D06FC176-B07C-42CB-8942-31DA5CC9E510}"/>
    <hyperlink ref="E92" r:id="rId102"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526A6516-AB90-4093-9EC1-8788A0917C38}"/>
    <hyperlink ref="E93" r:id="rId103" display="LOCAÇÃO DO IMÓVEL SEDE DAS PROMOTORIAS DE JUSTIÇA DE JUAZEIRO DO NORTE/CE, CONFORME CONTRATO N°                       001/2015, APOSTILAMENTO 006/2017 E 5° ADITIVO, REFERENTE JANEIRO A MARÇO/2022.           " xr:uid="{3E681348-40B6-45B7-AF1D-5A7167A09E69}"/>
    <hyperlink ref="E94" r:id="rId104" display="REEMBOLSO DO IPTU/2022, REFERENTE AO IMÓVEL ONDE FUNCIONA A SEDE DAS PROMOTORIAS DE JUSTIÇA DA                      COMARCA DE GRANJA/CE, IMÓVEL DE PROPRIEDADE DO SR ARY FONTENELE BATISTA, CONFORME CONTRATO 074/2019.           " xr:uid="{DBB63D53-C3A2-44AD-A944-8DB19E7E54B7}"/>
    <hyperlink ref="E81" r:id="rId105" xr:uid="{13045814-DA4D-403C-A63B-3009027D8B86}"/>
    <hyperlink ref="E3" r:id="rId106" xr:uid="{C29B00BC-64ED-499B-B5FB-4A394552B979}"/>
    <hyperlink ref="E4" r:id="rId107" xr:uid="{C796232D-DE8F-4902-8060-D4798B77CEAE}"/>
    <hyperlink ref="E17" r:id="rId108" xr:uid="{DC44E762-A4C3-449A-981B-EE6344D59A76}"/>
    <hyperlink ref="E18" r:id="rId109" xr:uid="{D32D16AE-AF57-4D1C-A0B6-E727AC24CCF1}"/>
    <hyperlink ref="E19" r:id="rId110" xr:uid="{99BD4792-B668-4B4E-8BC8-73BB9C8366F9}"/>
    <hyperlink ref="E20" r:id="rId111" xr:uid="{221D546D-C0EB-46BC-B6EB-C958574B3CB1}"/>
    <hyperlink ref="E21" r:id="rId112" xr:uid="{A8AFEF03-2AB3-44A5-BFAB-00D24791B5F5}"/>
    <hyperlink ref="E22" r:id="rId113" xr:uid="{754AA0B3-3C6B-43F3-85AE-35C00689F5A3}"/>
    <hyperlink ref="E23" r:id="rId114" xr:uid="{7BEC8BC4-78EB-4880-8F1D-5BA30C362BDF}"/>
    <hyperlink ref="E83" r:id="rId115" display="SERVIÇO DE REGISTRO E EMISSÃO DO DIGITAL OBJECT IDENTIFER (DOI), GERADO TRIMESTRALMENTE PELA ASSOCIAÇÃO                      BRASILEIRA DE EDITORES CIENTÍFICOS (ABEC BRASIL) E PELA AGÊNCIA DE REGISTRO DE NÚMEROS DOI CROSSREF,                      CONFORME CONSTA NO CONTRATO Nº 036/2021." xr:uid="{0478955A-47B3-4D32-8B21-1E9B8F250142}"/>
    <hyperlink ref="T121" r:id="rId116" display="http://www8.mpce.mp.br/inexigibilidade/092022000085394.pdf" xr:uid="{6B09ECC8-D166-4E39-B644-7855BA73E32F}"/>
    <hyperlink ref="T126" r:id="rId117" xr:uid="{04860113-6C63-4CB5-8AA5-75A6DFCCB198}"/>
    <hyperlink ref="E168" r:id="rId118" xr:uid="{DCDD075F-92CD-4B3A-A2BA-6AE774722588}"/>
    <hyperlink ref="E169" r:id="rId119" display="ALUGUEL DO IMÓVEL SEDE DAS PROMOTORIAS DE JUSTIÇA DE MARANGUAPE, CONFORME CONTRATO Nº 26/2017, REF. ABRIL, MAIO E JUNHO/2022 - POR ESTIMATIVA           " xr:uid="{E426C6EA-F792-474C-8861-BAAF2925B750}"/>
    <hyperlink ref="E170" r:id="rId120" display="ALUGUEL DO IMÓVEL SEDE DAS PROMOTORIAS DE JUSTIÇA DE SÃO BENEDITO, CONFORME CONTRATO Nº 34/2021, REFERENTE ABRIL, MAIO E JUNHO/2022.           " xr:uid="{311F02E6-B98E-4811-B0B6-02BA84FF435A}"/>
    <hyperlink ref="E171" r:id="rId121" display="ALUGUEL DO IMÓVEL SEDE DAS PROMOTORIAS DE RUSSAS (PISO SUPERIOR), CONFORME CONTRATO Nº 35/2021, REFERENTE ABRIL, MAIO E JUNHO/2022.           " xr:uid="{3850F8A6-DEA6-480B-B18C-ED8BF7BD5D0D}"/>
    <hyperlink ref="E172" r:id="rId122" display="LOCAÇÃO DE IMÓVEL PARA ABRIGAR A SEDE DAS PROMOTORIAS DE JUSTIÇA EM BREJO SANTO/CE CONFORME CONTRATO 026/2021 REFERENTE ABRIL A JUNHO/2022           " xr:uid="{166EA0B3-990B-4744-A203-84B4C15C0A12}"/>
    <hyperlink ref="E173" r:id="rId123" display="LOCAÇÃO DE IMÓVEL PARA ABRIGAR A SEDE DAS PROMOTORIAS DE JUSTIÇA EM ALTO SANTO/CE CONFORME CONTRATO 025/2021 REFERENTE ABRIL A JUNHO/2022           " xr:uid="{6211E414-795D-43A4-A9E8-5C4499E0D87D}"/>
    <hyperlink ref="E174" r:id="rId124" display="ALUGUEL DO IMÓVEL SEDE DAS PROMOTORIAS DE JUSTIÇA DE PARAIBAPA, CONFORME CONTRATO Nº 85/2019, REFERENTE OS MESES DE ABR, MAI E JUN/2022.           " xr:uid="{9A922BFD-F018-4E70-9348-89793529111B}"/>
    <hyperlink ref="E175" r:id="rId125" xr:uid="{8F004F5D-ABDD-4965-B6E0-530F7068D1F0}"/>
    <hyperlink ref="E176" r:id="rId126" xr:uid="{F0476C1D-97C6-4848-BDA8-BD521B470650}"/>
    <hyperlink ref="E177" r:id="rId127" xr:uid="{C462ED15-191E-4BE6-8766-29F5503F529E}"/>
  </hyperlinks>
  <pageMargins left="0.511811024" right="0.511811024" top="0.78740157499999996" bottom="0.78740157499999996" header="0.31496062000000002" footer="0.31496062000000002"/>
  <pageSetup paperSize="9" orientation="portrait" r:id="rId128"/>
  <drawing r:id="rId1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65FEA-F3FD-4660-B4FB-5C7E574FA9E4}">
  <dimension ref="A1:U241"/>
  <sheetViews>
    <sheetView topLeftCell="A200" workbookViewId="0">
      <selection activeCell="A210" sqref="A210"/>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9" width="9.140625" hidden="1" customWidth="1"/>
    <col min="20" max="20" width="28.7109375" hidden="1" customWidth="1"/>
    <col min="21" max="21" width="36"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 t="shared" si="11"/>
        <v>09.2022.00011653-8</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/092022000116538.pdf</v>
      </c>
      <c r="S150" s="44" t="str">
        <f t="shared" si="12"/>
        <v>09.2022.00011653-8</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0" t="str">
        <f>HYPERLINK("http://www.mpce.mp.br/wp-content/uploads/2022/08/Contrato-053-2019.pdf","4053/2018-5")</f>
        <v>4053/2018-5</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/4053/20185.pdf</v>
      </c>
      <c r="S152" s="44" t="str">
        <f t="shared" si="12"/>
        <v>4053/2018-5</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200"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0">
        <v>9375180000160</v>
      </c>
      <c r="L156" s="14"/>
      <c r="M156" t="s">
        <v>657</v>
      </c>
      <c r="N156" t="str">
        <f t="shared" si="14"/>
        <v>http://www.mpce.mp.br/wp-content/uploads/2022/08/2022NE00746.pdf</v>
      </c>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0">
        <v>76535764000143</v>
      </c>
      <c r="L157" s="14"/>
      <c r="M157" t="s">
        <v>658</v>
      </c>
      <c r="N157" t="str">
        <f t="shared" si="14"/>
        <v>http://www.mpce.mp.br/wp-content/uploads/2022/08/2022NE00749.pdf</v>
      </c>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0">
        <v>5591991000148</v>
      </c>
      <c r="L158" s="14"/>
      <c r="M158" t="s">
        <v>659</v>
      </c>
      <c r="N158" t="str">
        <f t="shared" si="14"/>
        <v>http://www.mpce.mp.br/wp-content/uploads/2022/08/2022NE00752.pdf</v>
      </c>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0">
        <v>7476369000114</v>
      </c>
      <c r="L159" s="14"/>
      <c r="M159" t="s">
        <v>660</v>
      </c>
      <c r="N159" t="str">
        <f t="shared" si="14"/>
        <v>http://www.mpce.mp.br/wp-content/uploads/2022/08/2022NE00753.pdf</v>
      </c>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0">
        <v>76535764000143</v>
      </c>
      <c r="L160" s="14"/>
      <c r="M160" t="s">
        <v>661</v>
      </c>
      <c r="N160" t="str">
        <f t="shared" si="14"/>
        <v>http://www.mpce.mp.br/wp-content/uploads/2022/08/2022NE00754.pdf</v>
      </c>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0">
        <v>7620701000172</v>
      </c>
      <c r="L161" s="14"/>
      <c r="M161" t="s">
        <v>662</v>
      </c>
      <c r="N161" t="str">
        <f t="shared" si="14"/>
        <v>http://www.mpce.mp.br/wp-content/uploads/2022/08/2022NE00755.pdf</v>
      </c>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0">
        <v>7508138000145</v>
      </c>
      <c r="L162" s="14"/>
      <c r="M162" t="s">
        <v>663</v>
      </c>
      <c r="N162" t="str">
        <f t="shared" si="14"/>
        <v>http://www.mpce.mp.br/wp-content/uploads/2022/08/2022NE00756.pdf</v>
      </c>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0">
        <v>7040108000157</v>
      </c>
      <c r="L163" s="14"/>
      <c r="M163" t="s">
        <v>664</v>
      </c>
      <c r="N163" t="str">
        <f t="shared" si="14"/>
        <v>http://www.mpce.mp.br/wp-content/uploads/2022/08/2022NE00757.pdf</v>
      </c>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0">
        <v>5423963014414</v>
      </c>
      <c r="L164" s="14"/>
      <c r="M164" t="s">
        <v>665</v>
      </c>
      <c r="N164" t="str">
        <f t="shared" si="14"/>
        <v>http://www.mpce.mp.br/wp-content/uploads/2022/08/2022NE00759.pdf</v>
      </c>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0">
        <v>76535764000143</v>
      </c>
      <c r="L165" s="14"/>
      <c r="M165" t="s">
        <v>666</v>
      </c>
      <c r="N165" t="str">
        <f t="shared" si="14"/>
        <v>http://www.mpce.mp.br/wp-content/uploads/2022/08/2022NE00761.pdf</v>
      </c>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0">
        <v>5423963014414</v>
      </c>
      <c r="L166" s="14"/>
      <c r="M166" t="s">
        <v>667</v>
      </c>
      <c r="N166" t="str">
        <f t="shared" si="14"/>
        <v>http://www.mpce.mp.br/wp-content/uploads/2022/08/2022NE00772.pdf</v>
      </c>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0">
        <v>5423963014414</v>
      </c>
      <c r="L167" s="14"/>
      <c r="M167" t="s">
        <v>668</v>
      </c>
      <c r="N167" t="str">
        <f t="shared" si="14"/>
        <v>http://www.mpce.mp.br/wp-content/uploads/2022/08/2022NE00773.pdf</v>
      </c>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0">
        <v>20657685000150</v>
      </c>
      <c r="L168" s="14"/>
      <c r="M168" t="s">
        <v>669</v>
      </c>
      <c r="N168" t="str">
        <f t="shared" si="14"/>
        <v>http://www.mpce.mp.br/wp-content/uploads/2022/08/2022NE00775.pdf</v>
      </c>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0">
        <v>34123367852</v>
      </c>
      <c r="L169" s="14"/>
      <c r="M169" t="s">
        <v>670</v>
      </c>
      <c r="N169" t="str">
        <f t="shared" si="14"/>
        <v>http://www.mpce.mp.br/wp-content/uploads/2022/08/2022NE00777.pdf</v>
      </c>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0">
        <v>35165286215</v>
      </c>
      <c r="L170" s="14"/>
      <c r="M170" t="s">
        <v>671</v>
      </c>
      <c r="N170" t="str">
        <f t="shared" si="14"/>
        <v>http://www.mpce.mp.br/wp-content/uploads/2022/08/2022NE00778.pdf</v>
      </c>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0">
        <v>13526855315</v>
      </c>
      <c r="L171" s="14"/>
      <c r="M171" t="s">
        <v>672</v>
      </c>
      <c r="N171" t="str">
        <f t="shared" si="14"/>
        <v>http://www.mpce.mp.br/wp-content/uploads/2022/08/2022NE00779.pdf</v>
      </c>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0">
        <v>5817870304</v>
      </c>
      <c r="L172" s="14"/>
      <c r="M172" t="s">
        <v>673</v>
      </c>
      <c r="N172" t="str">
        <f t="shared" si="14"/>
        <v>http://www.mpce.mp.br/wp-content/uploads/2022/08/2022NE00780.pdf</v>
      </c>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0">
        <v>50937197300</v>
      </c>
      <c r="L173" s="14"/>
      <c r="M173" t="s">
        <v>674</v>
      </c>
      <c r="N173" t="str">
        <f t="shared" si="14"/>
        <v>http://www.mpce.mp.br/wp-content/uploads/2022/08/2022NE00781.pdf</v>
      </c>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0">
        <v>43713017387</v>
      </c>
      <c r="L174" s="14"/>
      <c r="M174" t="s">
        <v>675</v>
      </c>
      <c r="N174" t="str">
        <f t="shared" si="14"/>
        <v>http://www.mpce.mp.br/wp-content/uploads/2022/08/2022NE00782.pdf</v>
      </c>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0">
        <v>49090674349</v>
      </c>
      <c r="L175" s="14"/>
      <c r="M175" t="s">
        <v>676</v>
      </c>
      <c r="N175" t="str">
        <f t="shared" si="14"/>
        <v>http://www.mpce.mp.br/wp-content/uploads/2022/08/2022NE00783.pdf</v>
      </c>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0">
        <v>50591630320</v>
      </c>
      <c r="L176" s="14"/>
      <c r="M176" t="s">
        <v>677</v>
      </c>
      <c r="N176" t="str">
        <f t="shared" si="14"/>
        <v>http://www.mpce.mp.br/wp-content/uploads/2022/08/2022NE00784.pdf</v>
      </c>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0">
        <v>77748638349</v>
      </c>
      <c r="L177" s="14"/>
      <c r="M177" t="s">
        <v>678</v>
      </c>
      <c r="N177" t="str">
        <f t="shared" si="14"/>
        <v>http://www.mpce.mp.br/wp-content/uploads/2022/08/2022NE00785.pdf</v>
      </c>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0">
        <v>65652827300</v>
      </c>
      <c r="L178" s="14"/>
      <c r="M178" t="s">
        <v>679</v>
      </c>
      <c r="N178" t="str">
        <f t="shared" si="14"/>
        <v>http://www.mpce.mp.br/wp-content/uploads/2022/08/2022NE00789.pdf</v>
      </c>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0">
        <v>4514670359</v>
      </c>
      <c r="L179" s="14"/>
      <c r="M179" t="s">
        <v>680</v>
      </c>
      <c r="N179" t="str">
        <f t="shared" si="14"/>
        <v>http://www.mpce.mp.br/wp-content/uploads/2022/08/2022NE00790.pdf</v>
      </c>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0">
        <v>640360300</v>
      </c>
      <c r="L180" s="14"/>
      <c r="M180" t="s">
        <v>681</v>
      </c>
      <c r="N180" t="str">
        <f t="shared" si="14"/>
        <v>http://www.mpce.mp.br/wp-content/uploads/2022/08/2022NE00791.pdf</v>
      </c>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0">
        <v>6002950000131</v>
      </c>
      <c r="L181" s="14"/>
      <c r="M181" t="s">
        <v>682</v>
      </c>
      <c r="N181" t="str">
        <f t="shared" si="14"/>
        <v>http://www.mpce.mp.br/wp-content/uploads/2022/08/2022NE00792.pdf</v>
      </c>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0">
        <v>19678451824</v>
      </c>
      <c r="L182" s="14"/>
      <c r="M182" t="s">
        <v>683</v>
      </c>
      <c r="N182" t="str">
        <f t="shared" si="14"/>
        <v>http://www.mpce.mp.br/wp-content/uploads/2022/08/2022NE00793.pdf</v>
      </c>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0">
        <v>7340995000189</v>
      </c>
      <c r="L183" s="14"/>
      <c r="M183" t="s">
        <v>684</v>
      </c>
      <c r="N183" t="str">
        <f t="shared" si="14"/>
        <v>http://www.mpce.mp.br/wp-content/uploads/2022/08/2022NE00794.pdf</v>
      </c>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0">
        <v>5537196000171</v>
      </c>
      <c r="L184" s="14"/>
      <c r="M184" t="s">
        <v>685</v>
      </c>
      <c r="N184" t="str">
        <f t="shared" si="14"/>
        <v>http://www.mpce.mp.br/wp-content/uploads/2022/08/2022NE00798.pdf</v>
      </c>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0">
        <v>115681353</v>
      </c>
      <c r="L185" s="14"/>
      <c r="M185" t="s">
        <v>686</v>
      </c>
      <c r="N185" t="str">
        <f t="shared" si="14"/>
        <v>http://www.mpce.mp.br/wp-content/uploads/2022/08/2022NE00799.pdf</v>
      </c>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0">
        <v>115681353</v>
      </c>
      <c r="L186" s="14"/>
      <c r="M186" t="s">
        <v>687</v>
      </c>
      <c r="N186" t="str">
        <f t="shared" si="14"/>
        <v>http://www.mpce.mp.br/wp-content/uploads/2022/08/2022NE00800.pdf</v>
      </c>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0">
        <v>558659000168</v>
      </c>
      <c r="L187" s="14"/>
      <c r="M187" t="s">
        <v>688</v>
      </c>
      <c r="N187" t="str">
        <f t="shared" si="14"/>
        <v>http://www.mpce.mp.br/wp-content/uploads/2022/08/2022NE00801.pdf</v>
      </c>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0">
        <v>558659000168</v>
      </c>
      <c r="L188" s="14"/>
      <c r="M188" t="s">
        <v>689</v>
      </c>
      <c r="N188" t="str">
        <f t="shared" si="14"/>
        <v>http://www.mpce.mp.br/wp-content/uploads/2022/08/2022NE00802.pdf</v>
      </c>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0">
        <v>558659000168</v>
      </c>
      <c r="L189" s="14"/>
      <c r="M189" t="s">
        <v>690</v>
      </c>
      <c r="N189" t="str">
        <f t="shared" si="14"/>
        <v>http://www.mpce.mp.br/wp-content/uploads/2022/08/2022NE00803.pdf</v>
      </c>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0">
        <v>558659000168</v>
      </c>
      <c r="L190" s="14"/>
      <c r="M190" t="s">
        <v>691</v>
      </c>
      <c r="N190" t="str">
        <f t="shared" si="14"/>
        <v>http://www.mpce.mp.br/wp-content/uploads/2022/08/2022NE00804.pdf</v>
      </c>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0">
        <v>7817778000137</v>
      </c>
      <c r="L191" s="14"/>
      <c r="M191" t="s">
        <v>692</v>
      </c>
      <c r="N191" t="str">
        <f t="shared" si="14"/>
        <v>http://www.mpce.mp.br/wp-content/uploads/2022/08/2022NE00809.pdf</v>
      </c>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0">
        <v>5722202000160</v>
      </c>
      <c r="L192" s="14"/>
      <c r="M192" t="s">
        <v>693</v>
      </c>
      <c r="N192" t="str">
        <f t="shared" si="14"/>
        <v>http://www.mpce.mp.br/wp-content/uploads/2022/08/2022NE00810.pdf</v>
      </c>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0">
        <v>29261229000161</v>
      </c>
      <c r="L193" s="14"/>
      <c r="M193" t="s">
        <v>694</v>
      </c>
      <c r="N193" t="str">
        <f t="shared" si="14"/>
        <v>http://www.mpce.mp.br/wp-content/uploads/2022/08/2022NE00814.pdf</v>
      </c>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0">
        <v>7742778000115</v>
      </c>
      <c r="L194" s="14"/>
      <c r="M194" t="s">
        <v>695</v>
      </c>
      <c r="N194" t="str">
        <f t="shared" si="14"/>
        <v>http://www.mpce.mp.br/wp-content/uploads/2022/08/2022NE00827.pdf</v>
      </c>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00" si="18">HYPERLINK(N195,M195)</f>
        <v>2022NE00834</v>
      </c>
      <c r="H195" s="22" t="s">
        <v>753</v>
      </c>
      <c r="I195" s="6" t="s">
        <v>732</v>
      </c>
      <c r="J195" s="30">
        <v>7172885000155</v>
      </c>
      <c r="L195" s="14"/>
      <c r="M195" t="s">
        <v>696</v>
      </c>
      <c r="N195" t="str">
        <f t="shared" si="14"/>
        <v>http://www.mpce.mp.br/wp-content/uploads/2022/08/2022NE00834.pdf</v>
      </c>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0">
        <v>7625932000179</v>
      </c>
      <c r="L196" s="14"/>
      <c r="M196" t="s">
        <v>697</v>
      </c>
      <c r="N196" t="str">
        <f t="shared" si="14"/>
        <v>http://www.mpce.mp.br/wp-content/uploads/2022/08/2022NE00838.pdf</v>
      </c>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0">
        <v>7676836000150</v>
      </c>
      <c r="L197" s="14"/>
      <c r="M197" t="s">
        <v>698</v>
      </c>
      <c r="N197" t="str">
        <f t="shared" si="14"/>
        <v>http://www.mpce.mp.br/wp-content/uploads/2022/08/2022NE00843.pdf</v>
      </c>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0">
        <v>19678451824</v>
      </c>
      <c r="L198" s="14"/>
      <c r="M198" t="s">
        <v>699</v>
      </c>
      <c r="N198" t="str">
        <f t="shared" si="14"/>
        <v>http://www.mpce.mp.br/wp-content/uploads/2022/08/2022NE00844.pdf</v>
      </c>
      <c r="R198" s="44" t="str">
        <f t="shared" si="13"/>
        <v>http://www8.mpce.mp.br/Dispensa /20048/20193.pdf</v>
      </c>
      <c r="S198" s="44" t="str">
        <f t="shared" ref="S198:S200"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0">
        <v>37178485000118</v>
      </c>
      <c r="L199" s="14"/>
      <c r="M199" t="s">
        <v>700</v>
      </c>
      <c r="N199" t="str">
        <f t="shared" si="14"/>
        <v>http://www.mpce.mp.br/wp-content/uploads/2022/08/2022NE00852.pdf</v>
      </c>
      <c r="R199" s="44" t="str">
        <f t="shared" ref="R199:R200"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0">
        <v>7373434000186</v>
      </c>
      <c r="L200" s="14"/>
      <c r="M200" t="s">
        <v>701</v>
      </c>
      <c r="N200" t="str">
        <f t="shared" si="14"/>
        <v>http://www.mpce.mp.br/wp-content/uploads/2022/08/2022NE00872.pdf</v>
      </c>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ref="G201:G210" si="22">HYPERLINK(N201,M201)</f>
        <v>2022NE00899</v>
      </c>
      <c r="H201" s="22" t="s">
        <v>807</v>
      </c>
      <c r="I201" s="6" t="s">
        <v>814</v>
      </c>
      <c r="J201" s="34" t="s">
        <v>304</v>
      </c>
      <c r="L201" s="14"/>
      <c r="M201" t="s">
        <v>790</v>
      </c>
      <c r="N201" t="str">
        <f t="shared" ref="N201:N210" si="23">"http://www.mpce.mp.br/wp-content/uploads/2022/08/"&amp;M201&amp;".pdf"</f>
        <v>http://www.mpce.mp.br/wp-content/uploads/2022/08/2022NE00899.pdf</v>
      </c>
      <c r="R201" s="44" t="str">
        <f t="shared" ref="R201" si="24">"http://www8.mpce.mp.br/"&amp;PROPER(A201)&amp;"/"&amp;SUBSTITUTE(SUBSTITUTE(C201,".",""),"-","")&amp;".pdf"</f>
        <v>http://www8.mpce.mp.br/Inexigibilidade/092022000009107.pdf</v>
      </c>
      <c r="S201" s="44" t="str">
        <f t="shared" ref="S201" si="25">HYPERLINK(R201,C201)</f>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22"/>
        <v>2022NE00910</v>
      </c>
      <c r="H202" s="22" t="s">
        <v>808</v>
      </c>
      <c r="I202" s="6" t="s">
        <v>815</v>
      </c>
      <c r="J202" s="34" t="s">
        <v>288</v>
      </c>
      <c r="L202" s="14"/>
      <c r="M202" t="s">
        <v>791</v>
      </c>
      <c r="N202" t="str">
        <f t="shared" si="23"/>
        <v>http://www.mpce.mp.br/wp-content/uploads/2022/08/2022NE00910.pdf</v>
      </c>
      <c r="R202" s="44" t="str">
        <f t="shared" ref="R202:R210" si="26">"http://www8.mpce.mp.br/"&amp;PROPER(A202)&amp;"/"&amp;SUBSTITUTE(SUBSTITUTE(C202,".",""),"-","")&amp;".pdf"</f>
        <v>http://www8.mpce.mp.br/Dispensa/092022000024963.pdf</v>
      </c>
      <c r="S202" s="44" t="str">
        <f t="shared" ref="S202:S210" si="27">HYPERLINK(R202,C202)</f>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22"/>
        <v>2022NE00940</v>
      </c>
      <c r="H203" s="22" t="s">
        <v>809</v>
      </c>
      <c r="I203" s="6" t="s">
        <v>816</v>
      </c>
      <c r="J203" s="34" t="s">
        <v>1526</v>
      </c>
      <c r="L203" s="14"/>
      <c r="M203" t="s">
        <v>792</v>
      </c>
      <c r="N203" t="str">
        <f t="shared" si="23"/>
        <v>http://www.mpce.mp.br/wp-content/uploads/2022/08/2022NE00940.pdf</v>
      </c>
      <c r="R203" s="44" t="str">
        <f t="shared" si="26"/>
        <v>http://www8.mpce.mp.br/Dispensa/092022000138865.pdf</v>
      </c>
      <c r="S203" s="44" t="str">
        <f t="shared" si="27"/>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22"/>
        <v>2022NE00941</v>
      </c>
      <c r="H204" s="22" t="s">
        <v>809</v>
      </c>
      <c r="I204" s="6" t="s">
        <v>817</v>
      </c>
      <c r="J204" s="34" t="s">
        <v>1526</v>
      </c>
      <c r="L204" s="14"/>
      <c r="M204" t="s">
        <v>793</v>
      </c>
      <c r="N204" t="str">
        <f t="shared" si="23"/>
        <v>http://www.mpce.mp.br/wp-content/uploads/2022/08/2022NE00941.pdf</v>
      </c>
      <c r="R204" s="44" t="str">
        <f t="shared" si="26"/>
        <v>http://www8.mpce.mp.br/Dispensa/092022000138865.pdf</v>
      </c>
      <c r="S204" s="44" t="str">
        <f t="shared" si="27"/>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22"/>
        <v>2022NE00942</v>
      </c>
      <c r="H205" s="22" t="s">
        <v>809</v>
      </c>
      <c r="I205" s="6" t="s">
        <v>816</v>
      </c>
      <c r="J205" s="34" t="s">
        <v>1526</v>
      </c>
      <c r="L205" s="14"/>
      <c r="M205" t="s">
        <v>794</v>
      </c>
      <c r="N205" t="str">
        <f t="shared" si="23"/>
        <v>http://www.mpce.mp.br/wp-content/uploads/2022/08/2022NE00942.pdf</v>
      </c>
      <c r="R205" s="44" t="str">
        <f t="shared" si="26"/>
        <v>http://www8.mpce.mp.br/Dispensa/092022000138865.pdf</v>
      </c>
      <c r="S205" s="44" t="str">
        <f t="shared" si="27"/>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22"/>
        <v>2022NE00943</v>
      </c>
      <c r="H206" s="22" t="s">
        <v>342</v>
      </c>
      <c r="I206" s="6" t="s">
        <v>241</v>
      </c>
      <c r="J206" s="34" t="s">
        <v>1511</v>
      </c>
      <c r="L206" s="14"/>
      <c r="M206" t="s">
        <v>795</v>
      </c>
      <c r="N206" t="str">
        <f t="shared" si="23"/>
        <v>http://www.mpce.mp.br/wp-content/uploads/2022/08/2022NE00943.pdf</v>
      </c>
      <c r="R206" s="44" t="str">
        <f t="shared" si="26"/>
        <v>http://www8.mpce.mp.br/Dispensa/6774/20192.pdf</v>
      </c>
      <c r="S206" s="44" t="str">
        <f t="shared" si="27"/>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22"/>
        <v>2022NE00946</v>
      </c>
      <c r="H207" s="22" t="s">
        <v>810</v>
      </c>
      <c r="I207" s="6" t="s">
        <v>218</v>
      </c>
      <c r="J207" s="34">
        <v>77748638349</v>
      </c>
      <c r="L207" s="14"/>
      <c r="M207" t="s">
        <v>796</v>
      </c>
      <c r="N207" t="str">
        <f t="shared" si="23"/>
        <v>http://www.mpce.mp.br/wp-content/uploads/2022/08/2022NE00946.pdf</v>
      </c>
      <c r="R207" s="44" t="str">
        <f t="shared" si="26"/>
        <v>http://www8.mpce.mp.br/Dispensa/21507/20189.pdf</v>
      </c>
      <c r="S207" s="44" t="str">
        <f t="shared" si="27"/>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22"/>
        <v>2022NE00956</v>
      </c>
      <c r="H208" s="22" t="s">
        <v>811</v>
      </c>
      <c r="I208" s="6" t="s">
        <v>108</v>
      </c>
      <c r="J208" s="34" t="s">
        <v>109</v>
      </c>
      <c r="L208" s="14"/>
      <c r="M208" t="s">
        <v>797</v>
      </c>
      <c r="N208" t="str">
        <f t="shared" si="23"/>
        <v>http://www.mpce.mp.br/wp-content/uploads/2022/08/2022NE00956.pdf</v>
      </c>
      <c r="R208" s="44" t="str">
        <f t="shared" si="26"/>
        <v>http://www8.mpce.mp.br/Dispensa/092020000123310.pdf</v>
      </c>
      <c r="S208" s="44" t="str">
        <f t="shared" si="27"/>
        <v>09.2020.00012331-0</v>
      </c>
      <c r="T208" t="s">
        <v>1030</v>
      </c>
      <c r="U208" t="s">
        <v>823</v>
      </c>
    </row>
    <row r="209" spans="1:21" ht="25.5" x14ac:dyDescent="0.25">
      <c r="A209" s="34" t="s">
        <v>20</v>
      </c>
      <c r="B209" s="4" t="s">
        <v>21</v>
      </c>
      <c r="C209" s="41" t="str">
        <f t="shared" ref="C209:C210" si="28">(HYPERLINK(T209,U209))</f>
        <v>09.2022.00000872-0</v>
      </c>
      <c r="D209" s="24">
        <v>44705</v>
      </c>
      <c r="E209" s="20" t="s">
        <v>801</v>
      </c>
      <c r="F209" s="4" t="s">
        <v>128</v>
      </c>
      <c r="G209" s="7" t="str">
        <f t="shared" si="22"/>
        <v>2022NE00997</v>
      </c>
      <c r="H209" s="22" t="s">
        <v>812</v>
      </c>
      <c r="I209" s="6" t="s">
        <v>818</v>
      </c>
      <c r="J209" s="34" t="s">
        <v>1498</v>
      </c>
      <c r="L209" s="14"/>
      <c r="M209" t="s">
        <v>798</v>
      </c>
      <c r="N209" t="str">
        <f t="shared" si="23"/>
        <v>http://www.mpce.mp.br/wp-content/uploads/2022/08/2022NE00997.pdf</v>
      </c>
      <c r="R209" s="44" t="str">
        <f t="shared" si="26"/>
        <v>http://www8.mpce.mp.br/Inexigibilidade/092022000008720.pdf</v>
      </c>
      <c r="S209" s="44" t="str">
        <f t="shared" si="27"/>
        <v>09.2022.00000872-0</v>
      </c>
      <c r="T209" t="s">
        <v>1018</v>
      </c>
      <c r="U209" t="s">
        <v>135</v>
      </c>
    </row>
    <row r="210" spans="1:21" ht="51" x14ac:dyDescent="0.25">
      <c r="A210" s="34" t="s">
        <v>20</v>
      </c>
      <c r="B210" s="15" t="s">
        <v>475</v>
      </c>
      <c r="C210" s="41" t="str">
        <f t="shared" si="28"/>
        <v>09.2022.00017116-4</v>
      </c>
      <c r="D210" s="24">
        <v>44711</v>
      </c>
      <c r="E210" s="20" t="s">
        <v>806</v>
      </c>
      <c r="F210" s="4" t="s">
        <v>825</v>
      </c>
      <c r="G210" s="7" t="str">
        <f t="shared" si="22"/>
        <v>2022NE01048</v>
      </c>
      <c r="H210" s="22" t="s">
        <v>813</v>
      </c>
      <c r="I210" s="6" t="s">
        <v>819</v>
      </c>
      <c r="J210" s="34" t="s">
        <v>1527</v>
      </c>
      <c r="L210" s="14"/>
      <c r="M210" t="s">
        <v>799</v>
      </c>
      <c r="N210" t="str">
        <f t="shared" si="23"/>
        <v>http://www.mpce.mp.br/wp-content/uploads/2022/08/2022NE01048.pdf</v>
      </c>
      <c r="R210" s="44" t="str">
        <f t="shared" si="26"/>
        <v>http://www8.mpce.mp.br/Inexigibilidade/092022000171164.pdf</v>
      </c>
      <c r="S210" s="44" t="str">
        <f t="shared" si="27"/>
        <v>09.2022.00017116-4</v>
      </c>
      <c r="T210" t="s">
        <v>1031</v>
      </c>
      <c r="U210" t="s">
        <v>824</v>
      </c>
    </row>
    <row r="211" spans="1:21" x14ac:dyDescent="0.25">
      <c r="A211" s="3"/>
      <c r="B211" s="4"/>
      <c r="C211" s="4"/>
      <c r="D211" s="5"/>
      <c r="E211" s="10"/>
      <c r="F211" s="4"/>
      <c r="G211" s="7"/>
      <c r="H211" s="12"/>
      <c r="I211" s="6"/>
      <c r="J211" s="20"/>
      <c r="L211" s="14"/>
    </row>
    <row r="212" spans="1:21" x14ac:dyDescent="0.25">
      <c r="A212" s="65"/>
      <c r="B212" s="66"/>
      <c r="C212" s="66"/>
      <c r="D212" s="66"/>
      <c r="E212" s="66"/>
      <c r="F212" s="66"/>
      <c r="G212" s="66"/>
      <c r="H212" s="66"/>
      <c r="I212" s="66"/>
      <c r="J212" s="66"/>
    </row>
    <row r="213" spans="1:21" x14ac:dyDescent="0.25">
      <c r="A213" s="67"/>
      <c r="B213" s="67"/>
      <c r="C213" s="67"/>
      <c r="D213" s="67"/>
      <c r="E213" s="67"/>
      <c r="F213" s="67"/>
      <c r="G213" s="67"/>
      <c r="H213" s="67"/>
      <c r="I213" s="67"/>
      <c r="J213" s="67"/>
    </row>
    <row r="214" spans="1:21" x14ac:dyDescent="0.25">
      <c r="A214" s="67"/>
      <c r="B214" s="67"/>
      <c r="C214" s="67"/>
      <c r="D214" s="67"/>
      <c r="E214" s="67"/>
      <c r="F214" s="67"/>
      <c r="G214" s="67"/>
      <c r="H214" s="67"/>
      <c r="I214" s="67"/>
      <c r="J214" s="67"/>
    </row>
    <row r="215" spans="1:21" x14ac:dyDescent="0.25">
      <c r="A215" s="67"/>
      <c r="B215" s="67"/>
      <c r="C215" s="67"/>
      <c r="D215" s="67"/>
      <c r="E215" s="67"/>
      <c r="F215" s="67"/>
      <c r="G215" s="67"/>
      <c r="H215" s="67"/>
      <c r="I215" s="67"/>
      <c r="J215" s="67"/>
    </row>
    <row r="216" spans="1:21" x14ac:dyDescent="0.25">
      <c r="A216" s="67"/>
      <c r="B216" s="67"/>
      <c r="C216" s="67"/>
      <c r="D216" s="67"/>
      <c r="E216" s="67"/>
      <c r="F216" s="67"/>
      <c r="G216" s="67"/>
      <c r="H216" s="67"/>
      <c r="I216" s="67"/>
      <c r="J216" s="67"/>
    </row>
    <row r="217" spans="1:21" x14ac:dyDescent="0.25">
      <c r="A217" s="67"/>
      <c r="B217" s="67"/>
      <c r="C217" s="67"/>
      <c r="D217" s="67"/>
      <c r="E217" s="67"/>
      <c r="F217" s="67"/>
      <c r="G217" s="67"/>
      <c r="H217" s="67"/>
      <c r="I217" s="67"/>
      <c r="J217" s="67"/>
    </row>
    <row r="218" spans="1:21" x14ac:dyDescent="0.25">
      <c r="A218" s="67"/>
      <c r="B218" s="67"/>
      <c r="C218" s="67"/>
      <c r="D218" s="67"/>
      <c r="E218" s="67"/>
      <c r="F218" s="67"/>
      <c r="G218" s="67"/>
      <c r="H218" s="67"/>
      <c r="I218" s="67"/>
      <c r="J218" s="67"/>
    </row>
    <row r="219" spans="1:21" x14ac:dyDescent="0.25">
      <c r="A219" s="67"/>
      <c r="B219" s="67"/>
      <c r="C219" s="67"/>
      <c r="D219" s="67"/>
      <c r="E219" s="67"/>
      <c r="F219" s="67"/>
      <c r="G219" s="67"/>
      <c r="H219" s="67"/>
      <c r="I219" s="67"/>
      <c r="J219" s="67"/>
    </row>
    <row r="220" spans="1:21" x14ac:dyDescent="0.25">
      <c r="A220" s="67"/>
      <c r="B220" s="67"/>
      <c r="C220" s="67"/>
      <c r="D220" s="67"/>
      <c r="E220" s="67"/>
      <c r="F220" s="67"/>
      <c r="G220" s="67"/>
      <c r="H220" s="67"/>
      <c r="I220" s="67"/>
      <c r="J220" s="67"/>
    </row>
    <row r="221" spans="1:21" x14ac:dyDescent="0.25">
      <c r="A221" s="67"/>
      <c r="B221" s="67"/>
      <c r="C221" s="67"/>
      <c r="D221" s="67"/>
      <c r="E221" s="67"/>
      <c r="F221" s="67"/>
      <c r="G221" s="67"/>
      <c r="H221" s="67"/>
      <c r="I221" s="67"/>
      <c r="J221" s="67"/>
    </row>
    <row r="222" spans="1:21" x14ac:dyDescent="0.25">
      <c r="A222" s="67"/>
      <c r="B222" s="67"/>
      <c r="C222" s="67"/>
      <c r="D222" s="67"/>
      <c r="E222" s="67"/>
      <c r="F222" s="67"/>
      <c r="G222" s="67"/>
      <c r="H222" s="67"/>
      <c r="I222" s="67"/>
      <c r="J222" s="67"/>
    </row>
    <row r="223" spans="1:21" x14ac:dyDescent="0.25">
      <c r="A223" s="67"/>
      <c r="B223" s="67"/>
      <c r="C223" s="67"/>
      <c r="D223" s="67"/>
      <c r="E223" s="67"/>
      <c r="F223" s="67"/>
      <c r="G223" s="67"/>
      <c r="H223" s="67"/>
      <c r="I223" s="67"/>
      <c r="J223" s="67"/>
    </row>
    <row r="224" spans="1:21" x14ac:dyDescent="0.25">
      <c r="A224" s="67"/>
      <c r="B224" s="67"/>
      <c r="C224" s="67"/>
      <c r="D224" s="67"/>
      <c r="E224" s="67"/>
      <c r="F224" s="67"/>
      <c r="G224" s="67"/>
      <c r="H224" s="67"/>
      <c r="I224" s="67"/>
      <c r="J224" s="67"/>
    </row>
    <row r="225" spans="1:10" x14ac:dyDescent="0.25">
      <c r="A225" s="67"/>
      <c r="B225" s="67"/>
      <c r="C225" s="67"/>
      <c r="D225" s="67"/>
      <c r="E225" s="67"/>
      <c r="F225" s="67"/>
      <c r="G225" s="67"/>
      <c r="H225" s="67"/>
      <c r="I225" s="67"/>
      <c r="J225" s="67"/>
    </row>
    <row r="226" spans="1:10" x14ac:dyDescent="0.25">
      <c r="A226" s="67"/>
      <c r="B226" s="67"/>
      <c r="C226" s="67"/>
      <c r="D226" s="67"/>
      <c r="E226" s="67"/>
      <c r="F226" s="67"/>
      <c r="G226" s="67"/>
      <c r="H226" s="67"/>
      <c r="I226" s="67"/>
      <c r="J226" s="67"/>
    </row>
    <row r="227" spans="1:10" x14ac:dyDescent="0.25">
      <c r="A227" s="67"/>
      <c r="B227" s="67"/>
      <c r="C227" s="67"/>
      <c r="D227" s="67"/>
      <c r="E227" s="67"/>
      <c r="F227" s="67"/>
      <c r="G227" s="67"/>
      <c r="H227" s="67"/>
      <c r="I227" s="67"/>
      <c r="J227" s="67"/>
    </row>
    <row r="228" spans="1:10" ht="16.5" customHeight="1" x14ac:dyDescent="0.25">
      <c r="A228" s="67"/>
      <c r="B228" s="67"/>
      <c r="C228" s="67"/>
      <c r="D228" s="67"/>
      <c r="E228" s="67"/>
      <c r="F228" s="67"/>
      <c r="G228" s="67"/>
      <c r="H228" s="67"/>
      <c r="I228" s="67"/>
      <c r="J228" s="67"/>
    </row>
    <row r="229" spans="1:10" x14ac:dyDescent="0.25">
      <c r="A229" s="18"/>
    </row>
    <row r="230" spans="1:10" x14ac:dyDescent="0.25">
      <c r="A230" s="18"/>
    </row>
    <row r="231" spans="1:10" x14ac:dyDescent="0.25">
      <c r="A231" s="18"/>
    </row>
    <row r="232" spans="1:10" x14ac:dyDescent="0.25">
      <c r="A232" s="18"/>
    </row>
    <row r="233" spans="1:10" x14ac:dyDescent="0.25">
      <c r="A233" s="18"/>
    </row>
    <row r="234" spans="1:10" x14ac:dyDescent="0.25">
      <c r="A234" s="18"/>
    </row>
    <row r="235" spans="1:10" x14ac:dyDescent="0.25">
      <c r="A235" s="18"/>
    </row>
    <row r="236" spans="1:10" x14ac:dyDescent="0.25">
      <c r="A236" s="18"/>
    </row>
    <row r="237" spans="1:10" x14ac:dyDescent="0.25">
      <c r="A237" s="18"/>
    </row>
    <row r="238" spans="1:10" x14ac:dyDescent="0.25">
      <c r="A238" s="18"/>
    </row>
    <row r="239" spans="1:10" x14ac:dyDescent="0.25">
      <c r="A239" s="18"/>
    </row>
    <row r="240" spans="1:10" x14ac:dyDescent="0.25">
      <c r="A240" s="18"/>
    </row>
    <row r="241" spans="1:1" x14ac:dyDescent="0.25">
      <c r="A241" s="17"/>
    </row>
  </sheetData>
  <mergeCells count="1">
    <mergeCell ref="A212:J228"/>
  </mergeCells>
  <hyperlinks>
    <hyperlink ref="E206" r:id="rId1"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D53AD86A-B4AF-467D-A7A1-D8F03DB37FE4}"/>
    <hyperlink ref="E207" r:id="rId2" display="REEMBOLSO DO IPTU/2021 REFERENTE AO ALUGUEL DO IMÓVEL SEDE DAS PROMOTORIAS DE JUSTIÇA DA COMARCA DE                      VIÇOSA DO CEARÁ, CONFORME CONTRATO Nº 51/2019.           " xr:uid="{43AA1550-B8DF-4E46-896E-1D5058F99F59}"/>
    <hyperlink ref="E208" r:id="rId3" display="INSTÂNCIA EM NUVEM PARA HOSPEDAGEM DO SOFTWARE OJS PRONTO PARA RECEBER PUBLICAÇÕES DA REVISTA                       ACADÊMICA DO MPCE. CONFORME CONTRATO 006/2021. REF MAI, JUN E JUL/2022. POR ESTIMATIVA.           " xr:uid="{FD90D780-3846-453F-82AA-B91EF4B9329D}"/>
    <hyperlink ref="E178" r:id="rId4" xr:uid="{A87D6FBE-C2D8-4F76-BA43-59F4A86CC833}"/>
    <hyperlink ref="E179" r:id="rId5" display="LOCAÇÃO DO IMÓVEL COMPLEMENTAR DA PROMOTORIA DE CANINDÉ, CONFORME CONTRATO Nº 31/2017, REF. ABRIL                        A JUNHO/2022.           " xr:uid="{0C84636F-CD50-4C8E-98DF-A449B6063C4D}"/>
    <hyperlink ref="E180" r:id="rId6" display="ALUGUEL DO IMÓVEL SEDE DAS PROMOTORIAS DE JUSTIÇA DE SOBRAL, CONFORME CONTRATO Nº 02/2017, REF. ABRIL,                       MAIO E JUNHO/2022 - POR ESTIMATIVA.           " xr:uid="{25C7DD46-9D6C-4858-B4A8-3C1BC956EB75}"/>
    <hyperlink ref="E181" r:id="rId7" display="ALUGUEL DO IMÓVEL SEDE DAS PROMOTORIAS DE BARBALHA, CONFORME CONTRATO Nº 04/2013/CPL/PGJ, REF. ABRIL,                        MAIO E JUNHO/2022 - POR ESTIMATIVA           " xr:uid="{F25D83E3-6095-48CB-A1E7-797CB47625F2}"/>
    <hyperlink ref="E182" r:id="rId8" display="LOCAÇÃO DE IMÓVEL EM MOMBAÇA/CE CONFORME CONTRATO 84/2019 REFERENTE AOS MESES DE ABRIL A                         JUNHO/2022           " xr:uid="{2F03F8D5-BAE3-4CD5-91A9-3E5EE73D77DA}"/>
    <hyperlink ref="E183" r:id="rId9"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2AE9FF7B-FDA0-4C65-AC4D-C282B672F8C8}"/>
    <hyperlink ref="E185" r:id="rId10"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AB384898-8A86-4783-9B90-87DBAE3FD886}"/>
    <hyperlink ref="E186" r:id="rId11"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2A158AD4-0579-4AD8-98B1-13149F28A587}"/>
    <hyperlink ref="E187" r:id="rId12"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38E6536B-19A3-4A9A-8F2D-342897CA9D0D}"/>
    <hyperlink ref="E188" r:id="rId13"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51555D31-4840-4CF4-8E0F-49439C31D7C7}"/>
    <hyperlink ref="E189" r:id="rId14"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9B3B2B80-42C5-4979-BA2E-E97D88F96F93}"/>
    <hyperlink ref="E190" r:id="rId15"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CC256CA6-AE50-40FD-ABD3-C88FC78E6731}"/>
    <hyperlink ref="E193" r:id="rId16" display="BOLETO DA ASSOCIAÇÃO BRASILEIRA DE EDITORES CIENTÍFICOS (ABEC BRASIL) PARA PAGAMENTO DA ANUIDADE DE                      2022, CONFORME CONSTA NO CONTRATO Nº036/2021.           " xr:uid="{88B753AD-CE6D-4A28-A118-7E1CAE0ABF79}"/>
    <hyperlink ref="E198" r:id="rId17" display="LOCAÇÃO DE IMÓVEL EM MOMBAÇA/CE CONFORME CONTRATO 84/2019 REFERENTE AOS MESES DE JANEIRO A                         MARÇO/2022           " xr:uid="{6A4C774C-D643-48C9-801E-3E47DA933B4C}"/>
    <hyperlink ref="E200" r:id="rId18" display="PARCELAS DE JAN, FEV E MAR/2022, DOS 26 ALUNOS MATRICULADOS NA &quot;ESPECIALIZAÇÃO EM COMBATE A                      CORRUPÇÃO&quot;, CONFORME CONTRATO Nº 26/2020 - POR ESTIMATIVA.            " xr:uid="{7EA71E5C-85AD-4D24-88F0-30527541DD0D}"/>
    <hyperlink ref="E96" r:id="rId19" display="LOCAÇÃO DO IMÓVEL SITUADO NA RUA LOURENÇO FEITOSA, N°90, JOSÉ BONIFÁCIO, FORTALEZA/CE, CUJA                         FINALIDADE É ABRIGAR A SEDE DAS PROMOTORIAS DE JUSTIÇA CÍVEIS DESTA COMARCA, CONFORME CONTRATO                         006/2017, REFERENTE AOS MESES DE JANEIRO A MARÇO/2022" xr:uid="{C43C252E-8BC8-4C71-8B87-BA3D1DC804DA}"/>
    <hyperlink ref="E97" r:id="rId20" display="SUPLEMENTAÇÃO DE EMPENHO EM R$ 566,04 REF A LOCAÇÃO DE IMÓVEL EM MOMBAÇA-CE RELATIVOS AO MESES DE                      JANEIRO A MARÇO/2022. CONFORME CONTRATO 84/2019.           " xr:uid="{1BD36871-71EF-4040-AC78-002912217658}"/>
    <hyperlink ref="E98" r:id="rId21" display="VALORES CORRESPONDENTES A REAJUSTE DE ALUGUEL RETROATIVO A PARTIR DE 22/12/2021 A 31/12/2021,                      REFERENTE AO IMÓVEL ONDE FUNCIONA A SEDE DAS PROMOTORIAS DE JUSTIÇA DE MOMBAÇA, CONFORME CONTRATO                      084/2019." xr:uid="{B0ACE486-9D02-4C03-B2DA-942DC79FC83D}"/>
    <hyperlink ref="E99" r:id="rId22"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51B6D6DC-5150-4014-B90E-05EFB05A7B28}"/>
    <hyperlink ref="E100" r:id="rId23"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64160DA1-AFE5-4F36-8E68-8E51F41EB5F4}"/>
    <hyperlink ref="E101" r:id="rId24"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B615F4DF-662C-4388-9D30-FA4818125F0C}"/>
    <hyperlink ref="E102" r:id="rId25"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0426B130-0E2B-485C-98F7-797EB759E72B}"/>
    <hyperlink ref="E103" r:id="rId26"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5D67CD4D-9F56-4143-A7EF-D1D262594F8C}"/>
    <hyperlink ref="E104" r:id="rId27"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808D5D4D-C542-48DA-A1CC-2120FF7F0587}"/>
    <hyperlink ref="E105" r:id="rId28" display="PRESTAÇÃO DE SERVIÇO DE HOSPEDAGEM EM NÚVEM E CADASTRAMENTO DOS VOLUMES DA REVISTA ACADÊMICA DA                      ESCOLA SUPERIOR DO MINISTÉRIO PÚBLICO, DE 2017 A 2020, CONF. CONTRATO Nº 06/2021, REF A ABR/2021.           " xr:uid="{831E0758-61EB-4896-A506-2E82085C29C7}"/>
    <hyperlink ref="E106" r:id="rId29" display="ALUGUEL DE DUAS SALAS COMERCIAIS ONDE FUNCIONAM AS PROMOTORIAS DE JUSTIÇA DE JUAZEIRO DO NORTE,                      CONFORME CONTRATO Nº 12/2017/CPL/PGJ, REF. ABRIL, MAIO E JUNHO/2022 - POR ESTIMATIVA.           " xr:uid="{52BA793E-F367-4CB3-A5A2-ABFE91D107EF}"/>
    <hyperlink ref="E107" r:id="rId30" display="ALUGUEL DO IMÓVEL SEDE DAS PROMOTORIAS DE JUSTIÇA DE SOBRAL, CONFORME CONTRATO Nº 02/2017, REF. ABRIL,                       MAIO E JUNHO/2022 - POR ESTIMATIVA.           " xr:uid="{17461444-6661-4E0D-BF59-D3813D8DB99E}"/>
    <hyperlink ref="E108" r:id="rId31" display="LOCAÇÃO DO IMÓVEL COMPLEMENTAR DA PROMOTORIA DE CANINDÉ, CONFORME CONTRATO Nº 31/2017, REF. ABRIL                         A JUNHO/2022.           " xr:uid="{8BF561CA-3F95-4FBC-90A4-C1E97AC81C33}"/>
    <hyperlink ref="E109" r:id="rId32" display="ALUGUEL DO IMÓVEL SEDE DAS PROMOTORIAS DE BARBALHA, CONFORME CONTRATO Nº 04/2013/CPL/PGJ, REF. ABRIL,                        MAIO E JUNHO/2022 - POR ESTIMATIVA            " xr:uid="{9F4FD489-6AEE-4B01-867C-9119EE6DDF00}"/>
    <hyperlink ref="E110" r:id="rId33" display="LOCAÇÃO DE IMÓVEL EM MOMBAÇA/CE CONFORME CONTRATO 84/2019 REFERENTE AOS MESES DE ABRIL A                          JUNHO/2022           " xr:uid="{CC84D1BF-4E12-47BD-95B5-1A108EB7B190}"/>
    <hyperlink ref="E111" r:id="rId34" display="PARCELAS DE ABR, MAI E JUN/2022 DOS 26 ALUNOS MATRICULADOS NA &quot;ESPECIALIZAÇÃO EM COMBATE A CORRUPÇÃO&quot;,                     CONFORME CONTRATO Nº 26/2020 - POR ESTIMATIVA.            " xr:uid="{FA6D703A-6783-41E4-8B76-E7555FCE45E9}"/>
    <hyperlink ref="E112" r:id="rId35" display="ALUGUEL DO IMÓVEL SEDE DAS PROMOTORIAS DE JUSTIÇA DE SÃO BENEDITO, CONFORME CONTRATO Nº 34/2021,                       REFERENTE ABRIL, MAIO E JUNHO/2022.           " xr:uid="{2524F772-10AC-4B38-B13D-7D031C70A099}"/>
    <hyperlink ref="E113" r:id="rId36" display="LOCAÇÃO DE IMÓVEL PARA ABRIGAR A SEDE DAS PROMOTORIAS DE JUSTIÇA EM ALTO SANTO/CE CONFORME CONTRATO                       025/2021 REFERENTE ABRIL A JUNHO/2022           " xr:uid="{1B304013-5624-4629-A10B-E7FFE05374D8}"/>
    <hyperlink ref="E114" r:id="rId37" display="ALUGUEL DO IMÓVEL SEDE DAS PROMOTORIAS DE RUSSAS (PISO SUPERIOR), CONFORME CONTRATO Nº 35/2021,                       REFERENTE ABRIL, MAIO E JUNHO/2022.           " xr:uid="{3DEF121E-91D2-4893-A16B-1C01B34FF008}"/>
    <hyperlink ref="E115" r:id="rId38" display="LOCAÇÃO DE IMÓVEL PARA ABRIGAR A SEDE DAS PROMOTORIAS DE JUSTIÇA EM BREJO SANTO/CE CONFORME                       CONTRATO 026/2021 REFERENTE ABRIL A JUNHO/2022           " xr:uid="{A6CCEDA7-6820-47D6-95C9-CB89AACD0808}"/>
    <hyperlink ref="E116" r:id="rId39" display="ALUGUEL DO IMÓVEL SEDE DAS PROMOTORIAS DE JUSTIÇA DE MARANGUAPE, CONFORME CONTRATO Nº 26/2017, REF.                       ABRIL, MAIO E JUNHO/2022 - POR ESTIMATIVA           " xr:uid="{C0778BEA-6272-4DA7-A007-806945D9C4A2}"/>
    <hyperlink ref="E117" r:id="rId40" display="ALUGUEL DO IMÓVEL SEDE DAS PROMOTORIAS DE JUSTIÇA DE GRANJA, CONFORME CONTRATO Nº 74/2019, REFERENTE                       ABR, MAI E JUN/2022 - POR ESTIMATIVA           " xr:uid="{5460A9F7-2DB5-460B-BE0F-224BA6D2B2F1}"/>
    <hyperlink ref="E118" r:id="rId41" display="ALUGUEL DO IMÓVEL SEDE DAS PROMOTORIAS DE JUSTIÇA DA COMARCA DE VIÇOSA, CONFORME CONTRATO Nº                      51/2019, REFERENTE AOS MESES DE ABR, MAI E JUN/2022.            " xr:uid="{29055CA6-9345-4A17-8EF2-A785B42EF681}"/>
    <hyperlink ref="E119" r:id="rId42" display="ALUGUEL DO IMÓVEL SEDE DAS PROMOTORIAS DE JUSTIÇA DE PARAIBAPA, CONFORME CONTRATO Nº 85/2019,                       REFERENTE OS MESES DE ABR, MAI E JUN/2022.           " xr:uid="{C64C64A7-64AA-4FF9-81D0-4DB05E2E0574}"/>
    <hyperlink ref="E120" r:id="rId43" display="ALUGUEL DO IMÓVEL SEDE DAS PROMOTORIAS DE JUSTIÇA DE ACARAÚ, CONFORME CONTRATO Nº 61/2019, REF. ABR,                       MAI E JUN/2022 - POR ESTIMATIVA.           " xr:uid="{D12CE7AB-5195-41FD-8584-DB8F595E627D}"/>
    <hyperlink ref="E125" r:id="rId44" display="FORNECIMENTO DE PRODUTOS E DE DIVERSOS SERVIÇOS DOS CORREIOS POR MEIO DOS CANAIS DE ATENDIMENTO                       DISPONIBILIZADOS, CONFORME CONTRATO 023/2020, REFERENTE AOS MESES DE ABRIL, MAIO E JUNHO/2022.           " xr:uid="{A6E6061D-013B-46B7-B3F9-F4392DF5FEC8}"/>
    <hyperlink ref="E129" r:id="rId45"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628EBD09-9B1C-4534-BE86-0D4B41D0EFE1}"/>
    <hyperlink ref="E130" r:id="rId46"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2EFECC13-4BFF-49FA-ABDF-8B7B7BC1F3A1}"/>
    <hyperlink ref="E131" r:id="rId47" display="SUPLEMENTAÇÃO DE EMPENHO EM R$ 566,04 REF A LOCAÇÃO DE IMÓVEL EM MOMBAÇA-CE RELATIVOS AO MESES DE                      JANEIRO A MARÇO/2022. CONFORME CONTRATO 84/2019.           " xr:uid="{2327887C-17BA-4F1A-96BC-60928D252089}"/>
    <hyperlink ref="E150" r:id="rId48" display="SERVIÇO DE MANUTENÇÃO PREVENTIVA E CORRETIVA DO ELEVADOR DO PRÉDIO DAS PROMOTORIAS CRIMINAIS,                       CONFORME CONTRATO Nº 35/2018, REF. ABR, MAI E JUN/2022 -POR ESTIMATIVA.           " xr:uid="{EDAC55BC-788C-42F5-B3F6-D612195A8825}"/>
    <hyperlink ref="E152" r:id="rId49" display="SERVIÇO DE MANUTENÇÃO DO ELEVADOR DO PRÉDIO DAS PROMOTORIAS DE INVESTIGAÇÕES, CONFORME CONTRATO                       053/2019. REF. ABR, MAI E JUN/2022.           " xr:uid="{048778DB-ED05-44D3-B5DD-49A4B911D4F3}"/>
    <hyperlink ref="E24" r:id="rId50" display="LOCAÇÃO DO IMÓVEL DA PROMOTORIA DE JUSTIÇA DA COMARCA DE VIÇOSA/CE CONFORME CONTRATO 051/2019                      REFERENTE AOS MESES DE JANEIRO A MARÇO/2022            " xr:uid="{E819F191-4C80-4FB1-B01E-1B8BC0AAFAB1}"/>
    <hyperlink ref="E25" r:id="rId51" display="LOCAÇÃO DO IMÓVEL DA PROMOTORIA DE JUSTIÇA DE MORADA NOVA/CE CONFORME CONTRATO 043/2013 REFERENTE                      AOS MESES DE JANEIRO A MARÇO/2022           " xr:uid="{F7F2F938-F257-4EB6-BD29-6182935F256E}"/>
    <hyperlink ref="E26" r:id="rId52" display="LOCAÇÃO DO IMÓVEL DA PROMOTORIA DE JUSTIÇA DE CRATEÚS/CE CONFORME CONTRATO 040/2018 REFERENTE AOS                      MESES DE JANEIRO A MARÇO/2022           " xr:uid="{C37ECEF3-BD90-4E4F-A2F4-7581E8B449B1}"/>
    <hyperlink ref="E27" r:id="rId53" display="LOCAÇÃO DO IMÓVEL SEDE DAS PROMOTORIAS DE JUSTIÇA E DECON DE ICÓ/CE CONFORME CONTRATO 037/2011                      REFERENTE AOS MESES DE JANEIRO A MARÇO/2022            " xr:uid="{4FDD31E0-33C4-4BFA-9CD8-06514B19C009}"/>
    <hyperlink ref="E28" r:id="rId54" display="LOCAÇÃO DO IMÓVEL SEDE DAS PROMOTORIAS DE JUSTIÇA QUIXERAMOBIM/CE CONFORME CONTRATO 029/2012                      REFERENTE AOS MESES DE JANEIRO A MARÇO/2022            " xr:uid="{AAD50063-B960-4832-B49B-49F5E7779ECC}"/>
    <hyperlink ref="E29" r:id="rId55" display="LOCAÇÃO DO IMÓVEL SEDE DAS PROMOTORIAS DE JUSTIÇA DE TIANGUÁ/CE CONFORME APOSTILAMENTO N° 2 E                      CONTRATO 022/2013 REFERENTE AOS MESES DE JANEIRO A MARÇO/2022            " xr:uid="{BA402747-F222-4924-9E62-3506FF9BE52C}"/>
    <hyperlink ref="E30" r:id="rId56" display="LOCAÇÃO DO IMÓVEL SEDE DAS PROMOTORIAS DE JUSTIÇA DE GUAIÚBA/CE CONFORME CONTRATO 022/2010                      REFERENTE AOS MESES DE JANEIRO A MARÇO/2022            " xr:uid="{DE097442-2700-4780-A0E3-74DB7EA0620D}"/>
    <hyperlink ref="E31" r:id="rId57" display="LOCAÇÃO DO IMÓVEL SEDE DAS PROMOTORIAS DE JUSTIÇA DE CANINDÉ/CE CONFORME APOSTILAMENTO N° 009/2017 E                      CONTRATO 009/2016 REFERENTE AOS MESES DE JANEIRO A MARÇO/2022            " xr:uid="{2C258BB9-C959-4C9B-885C-D36101C262CF}"/>
    <hyperlink ref="E32" r:id="rId58" display="LOCAÇÃO DO IMÓVEL SEDE DAS PROMOTORIAS DE JUSTIÇA DE JARDIM/CE CONFORME CONTRATO 008/2017 REFERENTE                      AOS MESES DE JANEIRO A MARÇO/2022           " xr:uid="{A7DEE8C2-2542-48E7-B3C1-75D58EB8A12D}"/>
    <hyperlink ref="E34" r:id="rId59" display="PARCELAS DE JAN, FEV E MAR/2022, DOS 26 ALUNOS MATRICULADOS NA &quot;ESPECIALIZAÇÃO EM COMBATE A                     CORRUPÇÃO&quot;, CONFORME CONTRATO Nº 26/2020 - POR ESTIMATIVA.           " xr:uid="{9A5CEF68-7CC0-49AA-8909-50D3FF032815}"/>
    <hyperlink ref="E35" r:id="rId60" display="TAXAS CONDOMINIAIS REFERENTES A SALA 403 DO EDIFÍCIO OFFICE &amp; MEDICAL CENTER, SITUADO NA AVENIDA                      EUSÉBIO DE QUEIROZ, N° 4808, CENTRO, EUASÉBIO CONFORME CONTRATO 045/2021 REFERENTE JANEIRO A                      MARÇO/2022" xr:uid="{91EC8909-9621-4FF4-B27E-19039A744BA6}"/>
    <hyperlink ref="E36" r:id="rId61" display="LOCAÇÃO DA SALA 403 DO EDIFÍCIO OFFICE &amp; MEDICAL CENTER, SITUADO NA AVENIDA EUSÉBIO DE QUEIROZ, N° 4808,                      CENTRO, EUSÉBIO PARA ABRIGAR A SEDE DAS PROMOTORIAS DE JUSTIÇA CONFORME CONTRATO 045/2021 REFERENTE                      JANEIRO A MARÇO/2022" xr:uid="{8C559B24-87D5-4A9A-82EB-4F4BF080707B}"/>
    <hyperlink ref="E37" r:id="rId62" display="LOCAÇÃO DE IMÓVEL PARA ABRIGAR A SEDE DAS PROMOTORIAS DE JUSTIÇA EM ALTO SANTO/CE CONFORME CONTRATO                      025/2021 REFERENTE JANEIRO A MARÇO/2022            " xr:uid="{65AEF82B-EF40-47CD-89D1-B6F997C83FAE}"/>
    <hyperlink ref="E38" r:id="rId63" display="LOCAÇÃO DE IMÓVEL PARA ABRIGAR A SEDE DAS PROMOTORIAS DE JUSTIÇA EM BREJO SANTO/CE CONFORME                      CONTRATO 026/2021 REFERENTE JANEIRO A MARÇO/2022            " xr:uid="{DBF2342C-84E5-4CDE-BB9C-EEC61ED2D2E5}"/>
    <hyperlink ref="E39" r:id="rId64" display="LOCAÇÃO DE IMÓVEL PARA ABRIGAR A SEDE DAS PROMOTORIAS DE JUSTIÇA EM CAUCAIA/CE CONFORME CONTRATO                       048/2019 REFERENTE JANEIRO A MARÇO/2022           " xr:uid="{B443C3AD-1D1A-471B-B845-A6A63B3FA752}"/>
    <hyperlink ref="E40" r:id="rId65" display="TAXAS CONDOMINIAIS REFERENTES A SALA 403 DO EDIFÍCIO OFFICE &amp; MEDICAL CENTER, SITUADO NA AVENIDA EUSÉBIO                   DE QUEIROZ, N° 4808, CENTRO, EUASÉBIO CONFORME CONTRATO 045/2021 REFERENTE JANEIRO A MARÇO/2022           " xr:uid="{5F2B3DDD-E763-493B-B9F5-418EA90B3BF4}"/>
    <hyperlink ref="E41" r:id="rId66" display="LOCAÇÃO DA SALA 403 DO EDIFÍCIO OFFICE &amp; MEDICAL CENTER, SITUADO NA AVENIDA EUSÉBIO DE QUEIROZ, N° 4808,                   CENTRO, EUSÉBIO PARA ABRIGAR A SEDE DAS PROMOTORIAS DE JUSTIÇA CONFORME CONTRATO 045/2021 REFERENTE                   JANEIRO A MARÇO/2022" xr:uid="{47BE6B4E-2476-49F0-9800-882BA697F2D0}"/>
    <hyperlink ref="E42" r:id="rId67" display="TAXAS CONDOMINIAIS REFERENTES A SALA 403 DO EDIFÍCIO OFFICE &amp; MEDICAL CENTER, SITUADO NA AVENIDA                      EUSÉBIO DE QUEIROZ, N°4808, CENTRO, EUSÉBIO CONFORME CONTRATO 045/2021 REFERENTE JANEIRO A                      MARÇO/2022" xr:uid="{076F3047-3BE9-4BF5-8FC3-34052081E8B9}"/>
    <hyperlink ref="E43" r:id="rId68" display="ALUGUEL DO IMÓVEL SEDE DAS PROMOTORIAS DE RUSSAS, CONFORME CONTRATO Nº 08/2015/CPL/PGJ, REF. JAN, FEV                       E MAR/2022 - POR ESTIMATIVA.           " xr:uid="{236146D4-4CF3-46F2-BE41-5F7FBAE8BEDF}"/>
    <hyperlink ref="E44" r:id="rId69" display="LOCAÇÃO DA SALA 403 DO EDIFÍCIO OFFICE &amp; MEDICAL CENTER, SITUADO NA AVENIDA EUSÉBIO DE QUEIROZ, N° 4808,                       CENTRO, EUSÉBIO PARA ABRIGAR A SEDE DAS PROMOTORIAS DE JUSTIÇA CONFORME CONTRATO 045/2021 REFERENTE                       JANEIRO A MARÇO/2022" xr:uid="{3CCA577B-625E-4881-B3CA-8524FB092034}"/>
    <hyperlink ref="E45" r:id="rId70" display="ALUGUEL DO IMÓVEL SEDE DAS PROMOTORIAS DE BARBALHA, CONFORME CONTRATO Nº 04/2013/CPL/PGJ, REF. JAN,                        FEV E MAR/2022 - POR ESTIMATIVA            " xr:uid="{6FB862A2-DF31-4B9F-8FB8-350F0A5C7CE1}"/>
    <hyperlink ref="E46" r:id="rId71" display="ALUGUEL DO IMÓVEL SEDE DAS PROMOTORIAS DE JUSTIÇA DE SOBRAL, CONFORME CONTRATO Nº 02/2017, REF. JAN,                       FEV E MAR/2022 - POR ESTIMATIVA.           " xr:uid="{952C168D-4023-4085-8C7C-3DF2CE257526}"/>
    <hyperlink ref="E47" r:id="rId72" display="ALUGUEL DO IMÓVEL SEDE DAS PROMOTORIAS DE BATURITÉ, CONFORME CONTRATO Nº 04/2020, REF. JAN, FEV E                       MAR/2022 - POR ESTIMATIVA           " xr:uid="{1EE216C9-9938-4F28-BDA5-0E2314DF75F9}"/>
    <hyperlink ref="E48" r:id="rId73" display="ALUGUEL DO IMÓVEL SEDE DO NÚCLEO DE MEDIAÇÃO COMUNITÁRIA DE MARACANAÚ, CONFORME CONTRATO Nº                       20/2017, REF. JAN, FEV E MAR/2022 - POR ESTIMATIVA.           " xr:uid="{323F9610-56A1-43AD-A38B-C352A6C3E592}"/>
    <hyperlink ref="E49" r:id="rId74" display="ALUGUEL DE DUAS SALAS COMERCIAIS ONDE FUNCIONAM AS PROMOTORIAS DE JUSTIÇA DE JUAZEIRO DO NORTE,                      CONFORME CONTRATO Nº 12/2017/CPL/PGJ, REF. JAN, FEV E MAR/2022 - POR ESTIMATIVA.            " xr:uid="{3B8623DF-2D03-4B7C-B8C8-8F9D6722EC4E}"/>
    <hyperlink ref="E50" r:id="rId75" display="CONDOMÍNIO DE DUAS SALAS COMERCIAIS ONDE FUNCIONAM AS PROMOTORIAS DE JUSTIÇA DE JUAZEIRO DO NORTE,                      CONFORME CONTRATO Nº 12/2017/CPL/PGJ, REF. JAN, FEV E MAR/2022 - POR ESTIMATIVA.           " xr:uid="{0EF75E6B-9989-4B34-A11D-868999071084}"/>
    <hyperlink ref="E52" r:id="rId76"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8AA5CC3C-9047-4B4A-A84C-1B461DF73FD2}"/>
    <hyperlink ref="E53" r:id="rId77"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C3745ABA-388C-4708-9DE8-7CF3A239A77E}"/>
    <hyperlink ref="E54" r:id="rId78"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DD30BE3D-AE43-4E98-A14D-9F64313AF4EB}"/>
    <hyperlink ref="E55" r:id="rId79"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1B10E7CE-A1D3-490F-8B5C-864A10ABF45A}"/>
    <hyperlink ref="E56" r:id="rId80"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7264626C-AB6C-485B-9ED1-6433D2486B44}"/>
    <hyperlink ref="E57" r:id="rId81"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4AA1B998-C086-4DFB-B70A-0BDD630303EE}"/>
    <hyperlink ref="E58" r:id="rId82"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1E6E76CD-9B64-431D-9550-B6D8CD74E574}"/>
    <hyperlink ref="E59" r:id="rId83"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544214D9-664E-47BA-947D-4769CE169F87}"/>
    <hyperlink ref="E60" r:id="rId84" display="LOCAÇÃO DO IMÓVEL LOCALIZADO NA RUA NELSON STUDART, N°199, LUCIANO CAVALCANTE, FORTALEZA/CE, CUJA                      FINALIDADE É ABRIGAR A SEDE DAS PROMOTORIAS DE JUSTIÇA DA FAZENDA PÚBLICA, NUDETOR E GDESC, CONFORME                      CONTRATO N°028/2015 REFERENTE JANEIRO A MARÇO/2022" xr:uid="{0300AB22-0157-484B-A031-0759E6725526}"/>
    <hyperlink ref="E61" r:id="rId85" display="LOCAÇÃO DO IMÓVEL LOCALIZADO NA RUA NELSON STUDART, N°199, LUCIANO CAVALCANTE, FORTALEZA/CE, CUJA                  FINALIDADE É ABRIGAR A SEDE DAS PROMOTORIAS DE JUSTIÇA DA FAZENDA PÚBLICA, NUDETOR E GDESC, CONFORME                  CONTRATO N°028/2015 REFERENTE JANEIRO A MARÇO/2022" xr:uid="{FE497B08-39F7-4A1A-88E8-545099A7D1F8}"/>
    <hyperlink ref="E62" r:id="rId86" display="LOCAÇÃO DO IMÓVEL LOCALIZADO NA RUA MAJOR FACUNDO, N°2240, FÁTIMA, FORTALEZA/CE, CUJA FINALIDADE É                        ABRIGAR O ARQUIVO DE DOCUMENTOS DO MP/CE, CONFORME CONTRATO N°001/2003 REFERENTE JANEIRO A                        MARÇO/2022" xr:uid="{EE5A401D-A74D-435F-8796-56A3CD0286C7}"/>
    <hyperlink ref="E63" r:id="rId87" display="ALUGUEL DO IMÓVEL SEDE DAS PROMOTORIAS DE JUSTIÇA DE MARANGUAPE, CONFORME CONTRATO Nº 26/2017, REF.                       JAN, FEV E MAR/2022 - POR ESTIMATIVA           " xr:uid="{70E35A9F-B76B-40C0-AC63-B1F6D55898BD}"/>
    <hyperlink ref="E64" r:id="rId88" display="ALUGUEL DO IMÓVEL SEDE DAS PROMOTORIAS DE JUSTIÇA DE GRANJA, CONFORME CONTRATO Nº 74/2019,                       REFERENTE: JAN, FEV E MAR/2022 - POR ESTIMATIVA           " xr:uid="{23A071EB-8D95-45D9-8D6A-BDF9A21B9B66}"/>
    <hyperlink ref="E65" r:id="rId89" display="TAXAS CONDOMINIAIS DO IMÓVEL SEDE DA 8ª PROMOTORIA DE JUSTIÇA DE JUAZEIRO DO NORTE, CONFORME                       CONTRATO Nº 63/2019, REF. JAN, FEV E MAR/2022 - POR ESTIMATIVA.           " xr:uid="{B99DDC1F-EC1D-417C-B71B-44B27921D043}"/>
    <hyperlink ref="E66" r:id="rId90" display="ALUGUEL DO IMÓVEL SEDE DAS PROMOTORIAS DE JUSTIÇA DE ACARAÚ, CONFORME CONTRATO Nº 61/2019, REF. JAN,                       FEV E MAR/2022 - POR ESTIMATIVA.           " xr:uid="{1DD14EA5-A76C-49D6-895F-E5D06DF09CB1}"/>
    <hyperlink ref="E67" r:id="rId91" display="ALUGUEL DO IMÓVEL SEDE DAS PROMOTORIAS DE CASCAVEL, CONFORME CONTRATO Nº 39/2013/CPL/PGJ, REFERENTE                       JAN, FEV E MAR/2022 - POR ESTIMATIVA           " xr:uid="{563F198C-9DC9-4557-B2BE-CF964FD51B6F}"/>
    <hyperlink ref="E68" r:id="rId92" display="TAXAS CONDOMINIAIS DO IMÓVEL SEDE DAS PROMOTORIAS DE JUSTIÇA DO EUSÉBIO, CONFORME CONTRATO Nº                       27/2021, REFERENTE JAN, FEV E MAR/2022 - POR ESTIMATIVA.           " xr:uid="{B063DE1D-A2B0-4B6C-8A24-787BB68A44ED}"/>
    <hyperlink ref="E69" r:id="rId93"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5CEF11D2-0D86-4438-9361-0B98F83E575F}"/>
    <hyperlink ref="E70" r:id="rId94" display="LOCAÇÃO DE IMÓVEL PARA ABRIGAR A SEDE DAS PROMOTORIAS DE JUSTIÇA EM CAUCAIA/CE CONFORME CONTRATO                       048/2019 REFERENTE JANEIRO A MARÇO/2022           " xr:uid="{E7AB36FE-D3D9-4AF8-880A-2E8AD909C8AE}"/>
    <hyperlink ref="E71" r:id="rId95" display="LOCAÇÃO DE IMÓVEL EM MOMBAÇA/CE CONFORME CONTRATO 84/2019 REFERENTE AOS MESES DE JANEIRO A                         MARÇO/2022           " xr:uid="{B38DB262-3942-4943-9BE2-ACA77AA37E7F}"/>
    <hyperlink ref="E72" r:id="rId96" display="ALUGUEL DO IMÓVEL SEDE DAS PROMOTORIAS DE RUSSAS, CONFORME CONTRATO Nº 35/2021, REFERENTE JAN, FEV                         E MAR/2022.           " xr:uid="{6F24F6B6-D54D-4349-AAD9-C756487DFA88}"/>
    <hyperlink ref="E74" r:id="rId97" display="SERVIÇOS DOS CORREIOS POR MEIO DOS CANAIS DE ATENDIMENTO DISPONIBILIZADOS, CONFORME CONTRATO                        023/2020, REFERENTE AOS MESES JAN, FEV E MAR/2022.           " xr:uid="{3C85B897-A1C0-437E-9249-632D6E43667F}"/>
    <hyperlink ref="E79" r:id="rId98" display="ALUGUEL DO IMÓVEL SEDE DA 8ª PROMOTORIA DE JUSTIÇA DE JUAZEIRO DO NORTE, CONFORME CONTRATO Nº                       63/2019, REFERENTE JAN, FEV E MAR/2022.           " xr:uid="{35711472-93F6-4F94-ADEE-87FB7377965B}"/>
    <hyperlink ref="E80" r:id="rId99" display="LOCAÇÃO DO IMÓVEL EM PARAIBAPA-CE CONFORME CONTRATO 085/2019 REFERENTE OS MESES DE JANEIRO A                          MARÇO/2022           " xr:uid="{36BAF828-44BF-4A73-997B-9741F9BD3C95}"/>
    <hyperlink ref="E87" r:id="rId100" display="ALUGUEL DO IMÓVEL SEDE DAS PROMOTORIAS DE JUSTIÇA DO EUSÉBIO, CONFORME CONTRATO Nº 27/2021,                        REFERENTE AOS MESES DE JAN, FEV E MAR/2022.           " xr:uid="{9786BA1A-F2B5-4A5F-BE82-E33EE5C35B6A}"/>
    <hyperlink ref="E88" r:id="rId101" display="ALUGUEL DO IMÓVEL SEDE DAS PROMOTORIAS DE JUSTIÇA DE SÃO BENEDITO, CONFORME CONTRATO Nº 34/2021,                       REFERENTE JAN, FEV E MAR/2022.           " xr:uid="{2DA41FFA-F86F-4D78-8F2A-84908ADC352A}"/>
    <hyperlink ref="E89" r:id="rId102" display="ALUGUEL DO IMÓVEL SEDE DAS PROMOTORIAS DE JAGUARIBE, CONFORME CONTRATO Nº 24/2019, REF. JAN, FEV E                           MAR/2022.           " xr:uid="{C7A0A588-6CB7-4127-8EFE-827281327FBE}"/>
    <hyperlink ref="E90" r:id="rId103" display="LOCAÇÃO DO IMÓVEL SITUADO NA RUA LOURENÇO FEITOSA, N°90, JOSÉ BONIFÁCIO, FORTALEZA/CE, CUJA FINALIDADE                        É ABRIGAR A SEDE DAS PROMOTORIAS DE JUSTIÇA CÍVEIS DESTA COMARCA, CONFORME CONTRATO 006/2017,                        REFERENTE AOS MESES DE JANEIRO A MARÇO/2022" xr:uid="{22FDDFAD-FC86-41A7-8A93-64AB1C0CC1AA}"/>
    <hyperlink ref="E91" r:id="rId104" display="FORNECIMENTO DE SERVIÇOS DE MANUTENÇÕES PREVENTIVAS E CORRETIVAS DA PLATAFORMA ELEVATÓRIA DO                       PRÉDIO DE INVESTIGAÇÕES, CONFORME CONTRATO 053/2019.           " xr:uid="{573463E4-AAE3-40A0-B627-D6445155BE1A}"/>
    <hyperlink ref="E92" r:id="rId105"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0395B17C-A50D-4342-9A7C-948FF4E036FC}"/>
    <hyperlink ref="E93" r:id="rId106" display="LOCAÇÃO DO IMÓVEL SEDE DAS PROMOTORIAS DE JUSTIÇA DE JUAZEIRO DO NORTE/CE, CONFORME CONTRATO N°                       001/2015, APOSTILAMENTO 006/2017 E 5° ADITIVO, REFERENTE JANEIRO A MARÇO/2022.           " xr:uid="{E5F83A1D-2954-409F-83C1-2D96EC46B234}"/>
    <hyperlink ref="E94" r:id="rId107" display="REEMBOLSO DO IPTU/2022, REFERENTE AO IMÓVEL ONDE FUNCIONA A SEDE DAS PROMOTORIAS DE JUSTIÇA DA                      COMARCA DE GRANJA/CE, IMÓVEL DE PROPRIEDADE DO SR ARY FONTENELE BATISTA, CONFORME CONTRATO 074/2019.           " xr:uid="{E0C5EF87-29A5-4B00-8097-7DDDF78F413A}"/>
    <hyperlink ref="E81" r:id="rId108" xr:uid="{1F4D39C3-ABF3-4D54-A67D-8C38507018D2}"/>
    <hyperlink ref="E3" r:id="rId109" xr:uid="{C56F112F-60D1-4280-AE03-D51347467F31}"/>
    <hyperlink ref="E4" r:id="rId110" xr:uid="{78D859C1-AB33-4223-B033-DEEA29BC4D54}"/>
    <hyperlink ref="E17" r:id="rId111" xr:uid="{D846518A-6F91-4061-A4D0-CB2EAFA72292}"/>
    <hyperlink ref="E18" r:id="rId112" xr:uid="{F13EBA63-20F4-4808-908C-72B07E4B03CA}"/>
    <hyperlink ref="E19" r:id="rId113" xr:uid="{25D43102-8550-4641-8C43-834E9CCA9166}"/>
    <hyperlink ref="E20" r:id="rId114" xr:uid="{B39A0788-82D5-4D8D-BF3D-B361A00ED1BA}"/>
    <hyperlink ref="E21" r:id="rId115" xr:uid="{3139D670-8192-403A-AE86-B8F283264F1B}"/>
    <hyperlink ref="E22" r:id="rId116" xr:uid="{22A56B96-DB65-4A4C-8C1B-928941CD9933}"/>
    <hyperlink ref="E23" r:id="rId117" xr:uid="{91B73850-A935-4E08-9FCA-BC1C2BE98A2B}"/>
    <hyperlink ref="E83" r:id="rId118" display="SERVIÇO DE REGISTRO E EMISSÃO DO DIGITAL OBJECT IDENTIFER (DOI), GERADO TRIMESTRALMENTE PELA ASSOCIAÇÃO                      BRASILEIRA DE EDITORES CIENTÍFICOS (ABEC BRASIL) E PELA AGÊNCIA DE REGISTRO DE NÚMEROS DOI CROSSREF,                      CONFORME CONSTA NO CONTRATO Nº 036/2021." xr:uid="{E68A6821-BCD1-4A5B-BC59-71FEC698AD99}"/>
    <hyperlink ref="T121" r:id="rId119" display="http://www8.mpce.mp.br/inexigibilidade/092022000085394.pdf" xr:uid="{C93D6D50-F42D-44BB-8BEC-17273024CD14}"/>
    <hyperlink ref="T126" r:id="rId120" xr:uid="{07B2F3F8-A132-4713-9679-C52BAE5CA7BF}"/>
    <hyperlink ref="E168" r:id="rId121" xr:uid="{B0C04DD2-593B-44C8-A268-FBDB640A93CD}"/>
    <hyperlink ref="E169" r:id="rId122" display="ALUGUEL DO IMÓVEL SEDE DAS PROMOTORIAS DE JUSTIÇA DE MARANGUAPE, CONFORME CONTRATO Nº 26/2017, REF. ABRIL, MAIO E JUNHO/2022 - POR ESTIMATIVA           " xr:uid="{E9E28F17-8D19-43CD-A084-082584750395}"/>
    <hyperlink ref="E170" r:id="rId123" display="ALUGUEL DO IMÓVEL SEDE DAS PROMOTORIAS DE JUSTIÇA DE SÃO BENEDITO, CONFORME CONTRATO Nº 34/2021, REFERENTE ABRIL, MAIO E JUNHO/2022.           " xr:uid="{F9D269F6-5CFA-4D25-BE7A-4F63BD197A99}"/>
    <hyperlink ref="E171" r:id="rId124" display="ALUGUEL DO IMÓVEL SEDE DAS PROMOTORIAS DE RUSSAS (PISO SUPERIOR), CONFORME CONTRATO Nº 35/2021, REFERENTE ABRIL, MAIO E JUNHO/2022.           " xr:uid="{0CCC1FBB-D9D8-4726-9B96-7D40A8F818D3}"/>
    <hyperlink ref="E172" r:id="rId125" display="LOCAÇÃO DE IMÓVEL PARA ABRIGAR A SEDE DAS PROMOTORIAS DE JUSTIÇA EM BREJO SANTO/CE CONFORME CONTRATO 026/2021 REFERENTE ABRIL A JUNHO/2022           " xr:uid="{6FC8B2A5-D78E-45A7-B60E-80AACC5D4D6C}"/>
    <hyperlink ref="E173" r:id="rId126" display="LOCAÇÃO DE IMÓVEL PARA ABRIGAR A SEDE DAS PROMOTORIAS DE JUSTIÇA EM ALTO SANTO/CE CONFORME CONTRATO 025/2021 REFERENTE ABRIL A JUNHO/2022           " xr:uid="{E5A35078-1070-43E1-94AD-F9536B1EAA4E}"/>
    <hyperlink ref="E174" r:id="rId127" display="ALUGUEL DO IMÓVEL SEDE DAS PROMOTORIAS DE JUSTIÇA DE PARAIBAPA, CONFORME CONTRATO Nº 85/2019, REFERENTE OS MESES DE ABR, MAI E JUN/2022.           " xr:uid="{10BB4FF6-D72D-499E-94D8-9D73A878C108}"/>
    <hyperlink ref="E175" r:id="rId128" xr:uid="{2174FD22-4C18-41FB-A842-FD12A964B29B}"/>
    <hyperlink ref="E176" r:id="rId129" xr:uid="{ABF6F0BE-22FF-45D7-AB1B-A7433126EB97}"/>
    <hyperlink ref="E177" r:id="rId130" xr:uid="{5AA8474D-D126-4F27-AE42-F310C112D31A}"/>
    <hyperlink ref="T203" r:id="rId131" xr:uid="{224E6A26-D4C3-43A8-86D9-05DE005D9F4E}"/>
    <hyperlink ref="T204" r:id="rId132" xr:uid="{A9CE3D29-B226-4533-A5C8-82D71A65CB7B}"/>
    <hyperlink ref="T205" r:id="rId133" xr:uid="{A068FB6B-E580-407E-BB98-FE13D038F0BA}"/>
  </hyperlinks>
  <pageMargins left="0.511811024" right="0.511811024" top="0.78740157499999996" bottom="0.78740157499999996" header="0.31496062000000002" footer="0.31496062000000002"/>
  <drawing r:id="rId1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FEDCD-05F2-4512-8846-40CC006E50BD}">
  <dimension ref="A1:U269"/>
  <sheetViews>
    <sheetView topLeftCell="A225" workbookViewId="0">
      <selection activeCell="A238" sqref="A238"/>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9" width="0" hidden="1" customWidth="1"/>
    <col min="20" max="20" width="29.42578125" hidden="1" customWidth="1"/>
    <col min="21" max="21" width="39.42578125"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/4053/20185.pdf</v>
      </c>
      <c r="S150" s="44" t="str">
        <f t="shared" si="12"/>
        <v>4053/2018-5</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210"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0">
        <v>9375180000160</v>
      </c>
      <c r="L156" s="14"/>
      <c r="M156" t="s">
        <v>657</v>
      </c>
      <c r="N156" t="str">
        <f t="shared" si="14"/>
        <v>http://www.mpce.mp.br/wp-content/uploads/2022/08/2022NE00746.pdf</v>
      </c>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0">
        <v>76535764000143</v>
      </c>
      <c r="L157" s="14"/>
      <c r="M157" t="s">
        <v>658</v>
      </c>
      <c r="N157" t="str">
        <f t="shared" si="14"/>
        <v>http://www.mpce.mp.br/wp-content/uploads/2022/08/2022NE00749.pdf</v>
      </c>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0">
        <v>5591991000148</v>
      </c>
      <c r="L158" s="14"/>
      <c r="M158" t="s">
        <v>659</v>
      </c>
      <c r="N158" t="str">
        <f t="shared" si="14"/>
        <v>http://www.mpce.mp.br/wp-content/uploads/2022/08/2022NE00752.pdf</v>
      </c>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0">
        <v>7476369000114</v>
      </c>
      <c r="L159" s="14"/>
      <c r="M159" t="s">
        <v>660</v>
      </c>
      <c r="N159" t="str">
        <f t="shared" si="14"/>
        <v>http://www.mpce.mp.br/wp-content/uploads/2022/08/2022NE00753.pdf</v>
      </c>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0">
        <v>76535764000143</v>
      </c>
      <c r="L160" s="14"/>
      <c r="M160" t="s">
        <v>661</v>
      </c>
      <c r="N160" t="str">
        <f t="shared" si="14"/>
        <v>http://www.mpce.mp.br/wp-content/uploads/2022/08/2022NE00754.pdf</v>
      </c>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0">
        <v>7620701000172</v>
      </c>
      <c r="L161" s="14"/>
      <c r="M161" t="s">
        <v>662</v>
      </c>
      <c r="N161" t="str">
        <f t="shared" si="14"/>
        <v>http://www.mpce.mp.br/wp-content/uploads/2022/08/2022NE00755.pdf</v>
      </c>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0">
        <v>7508138000145</v>
      </c>
      <c r="L162" s="14"/>
      <c r="M162" t="s">
        <v>663</v>
      </c>
      <c r="N162" t="str">
        <f t="shared" si="14"/>
        <v>http://www.mpce.mp.br/wp-content/uploads/2022/08/2022NE00756.pdf</v>
      </c>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0">
        <v>7040108000157</v>
      </c>
      <c r="L163" s="14"/>
      <c r="M163" t="s">
        <v>664</v>
      </c>
      <c r="N163" t="str">
        <f t="shared" si="14"/>
        <v>http://www.mpce.mp.br/wp-content/uploads/2022/08/2022NE00757.pdf</v>
      </c>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0">
        <v>5423963014414</v>
      </c>
      <c r="L164" s="14"/>
      <c r="M164" t="s">
        <v>665</v>
      </c>
      <c r="N164" t="str">
        <f t="shared" si="14"/>
        <v>http://www.mpce.mp.br/wp-content/uploads/2022/08/2022NE00759.pdf</v>
      </c>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0">
        <v>76535764000143</v>
      </c>
      <c r="L165" s="14"/>
      <c r="M165" t="s">
        <v>666</v>
      </c>
      <c r="N165" t="str">
        <f t="shared" si="14"/>
        <v>http://www.mpce.mp.br/wp-content/uploads/2022/08/2022NE00761.pdf</v>
      </c>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0">
        <v>5423963014414</v>
      </c>
      <c r="L166" s="14"/>
      <c r="M166" t="s">
        <v>667</v>
      </c>
      <c r="N166" t="str">
        <f t="shared" si="14"/>
        <v>http://www.mpce.mp.br/wp-content/uploads/2022/08/2022NE00772.pdf</v>
      </c>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0">
        <v>5423963014414</v>
      </c>
      <c r="L167" s="14"/>
      <c r="M167" t="s">
        <v>668</v>
      </c>
      <c r="N167" t="str">
        <f t="shared" si="14"/>
        <v>http://www.mpce.mp.br/wp-content/uploads/2022/08/2022NE00773.pdf</v>
      </c>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0">
        <v>20657685000150</v>
      </c>
      <c r="L168" s="14"/>
      <c r="M168" t="s">
        <v>669</v>
      </c>
      <c r="N168" t="str">
        <f t="shared" si="14"/>
        <v>http://www.mpce.mp.br/wp-content/uploads/2022/08/2022NE00775.pdf</v>
      </c>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0">
        <v>34123367852</v>
      </c>
      <c r="L169" s="14"/>
      <c r="M169" t="s">
        <v>670</v>
      </c>
      <c r="N169" t="str">
        <f t="shared" si="14"/>
        <v>http://www.mpce.mp.br/wp-content/uploads/2022/08/2022NE00777.pdf</v>
      </c>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0">
        <v>35165286215</v>
      </c>
      <c r="L170" s="14"/>
      <c r="M170" t="s">
        <v>671</v>
      </c>
      <c r="N170" t="str">
        <f t="shared" si="14"/>
        <v>http://www.mpce.mp.br/wp-content/uploads/2022/08/2022NE00778.pdf</v>
      </c>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0">
        <v>13526855315</v>
      </c>
      <c r="L171" s="14"/>
      <c r="M171" t="s">
        <v>672</v>
      </c>
      <c r="N171" t="str">
        <f t="shared" si="14"/>
        <v>http://www.mpce.mp.br/wp-content/uploads/2022/08/2022NE00779.pdf</v>
      </c>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0">
        <v>5817870304</v>
      </c>
      <c r="L172" s="14"/>
      <c r="M172" t="s">
        <v>673</v>
      </c>
      <c r="N172" t="str">
        <f t="shared" si="14"/>
        <v>http://www.mpce.mp.br/wp-content/uploads/2022/08/2022NE00780.pdf</v>
      </c>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0">
        <v>50937197300</v>
      </c>
      <c r="L173" s="14"/>
      <c r="M173" t="s">
        <v>674</v>
      </c>
      <c r="N173" t="str">
        <f t="shared" si="14"/>
        <v>http://www.mpce.mp.br/wp-content/uploads/2022/08/2022NE00781.pdf</v>
      </c>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0">
        <v>43713017387</v>
      </c>
      <c r="L174" s="14"/>
      <c r="M174" t="s">
        <v>675</v>
      </c>
      <c r="N174" t="str">
        <f t="shared" si="14"/>
        <v>http://www.mpce.mp.br/wp-content/uploads/2022/08/2022NE00782.pdf</v>
      </c>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0">
        <v>49090674349</v>
      </c>
      <c r="L175" s="14"/>
      <c r="M175" t="s">
        <v>676</v>
      </c>
      <c r="N175" t="str">
        <f t="shared" si="14"/>
        <v>http://www.mpce.mp.br/wp-content/uploads/2022/08/2022NE00783.pdf</v>
      </c>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0">
        <v>50591630320</v>
      </c>
      <c r="L176" s="14"/>
      <c r="M176" t="s">
        <v>677</v>
      </c>
      <c r="N176" t="str">
        <f t="shared" si="14"/>
        <v>http://www.mpce.mp.br/wp-content/uploads/2022/08/2022NE00784.pdf</v>
      </c>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0">
        <v>77748638349</v>
      </c>
      <c r="L177" s="14"/>
      <c r="M177" t="s">
        <v>678</v>
      </c>
      <c r="N177" t="str">
        <f t="shared" si="14"/>
        <v>http://www.mpce.mp.br/wp-content/uploads/2022/08/2022NE00785.pdf</v>
      </c>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0">
        <v>65652827300</v>
      </c>
      <c r="L178" s="14"/>
      <c r="M178" t="s">
        <v>679</v>
      </c>
      <c r="N178" t="str">
        <f t="shared" si="14"/>
        <v>http://www.mpce.mp.br/wp-content/uploads/2022/08/2022NE00789.pdf</v>
      </c>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0">
        <v>4514670359</v>
      </c>
      <c r="L179" s="14"/>
      <c r="M179" t="s">
        <v>680</v>
      </c>
      <c r="N179" t="str">
        <f t="shared" si="14"/>
        <v>http://www.mpce.mp.br/wp-content/uploads/2022/08/2022NE00790.pdf</v>
      </c>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0">
        <v>640360300</v>
      </c>
      <c r="L180" s="14"/>
      <c r="M180" t="s">
        <v>681</v>
      </c>
      <c r="N180" t="str">
        <f t="shared" si="14"/>
        <v>http://www.mpce.mp.br/wp-content/uploads/2022/08/2022NE00791.pdf</v>
      </c>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0">
        <v>6002950000131</v>
      </c>
      <c r="L181" s="14"/>
      <c r="M181" t="s">
        <v>682</v>
      </c>
      <c r="N181" t="str">
        <f t="shared" si="14"/>
        <v>http://www.mpce.mp.br/wp-content/uploads/2022/08/2022NE00792.pdf</v>
      </c>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0">
        <v>19678451824</v>
      </c>
      <c r="L182" s="14"/>
      <c r="M182" t="s">
        <v>683</v>
      </c>
      <c r="N182" t="str">
        <f t="shared" si="14"/>
        <v>http://www.mpce.mp.br/wp-content/uploads/2022/08/2022NE00793.pdf</v>
      </c>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0">
        <v>7340995000189</v>
      </c>
      <c r="L183" s="14"/>
      <c r="M183" t="s">
        <v>684</v>
      </c>
      <c r="N183" t="str">
        <f t="shared" si="14"/>
        <v>http://www.mpce.mp.br/wp-content/uploads/2022/08/2022NE00794.pdf</v>
      </c>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0">
        <v>5537196000171</v>
      </c>
      <c r="L184" s="14"/>
      <c r="M184" t="s">
        <v>685</v>
      </c>
      <c r="N184" t="str">
        <f t="shared" si="14"/>
        <v>http://www.mpce.mp.br/wp-content/uploads/2022/08/2022NE00798.pdf</v>
      </c>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0">
        <v>115681353</v>
      </c>
      <c r="L185" s="14"/>
      <c r="M185" t="s">
        <v>686</v>
      </c>
      <c r="N185" t="str">
        <f t="shared" si="14"/>
        <v>http://www.mpce.mp.br/wp-content/uploads/2022/08/2022NE00799.pdf</v>
      </c>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0">
        <v>115681353</v>
      </c>
      <c r="L186" s="14"/>
      <c r="M186" t="s">
        <v>687</v>
      </c>
      <c r="N186" t="str">
        <f t="shared" si="14"/>
        <v>http://www.mpce.mp.br/wp-content/uploads/2022/08/2022NE00800.pdf</v>
      </c>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0">
        <v>558659000168</v>
      </c>
      <c r="L187" s="14"/>
      <c r="M187" t="s">
        <v>688</v>
      </c>
      <c r="N187" t="str">
        <f t="shared" si="14"/>
        <v>http://www.mpce.mp.br/wp-content/uploads/2022/08/2022NE00801.pdf</v>
      </c>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0">
        <v>558659000168</v>
      </c>
      <c r="L188" s="14"/>
      <c r="M188" t="s">
        <v>689</v>
      </c>
      <c r="N188" t="str">
        <f t="shared" si="14"/>
        <v>http://www.mpce.mp.br/wp-content/uploads/2022/08/2022NE00802.pdf</v>
      </c>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0">
        <v>558659000168</v>
      </c>
      <c r="L189" s="14"/>
      <c r="M189" t="s">
        <v>690</v>
      </c>
      <c r="N189" t="str">
        <f t="shared" si="14"/>
        <v>http://www.mpce.mp.br/wp-content/uploads/2022/08/2022NE00803.pdf</v>
      </c>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0">
        <v>558659000168</v>
      </c>
      <c r="L190" s="14"/>
      <c r="M190" t="s">
        <v>691</v>
      </c>
      <c r="N190" t="str">
        <f t="shared" si="14"/>
        <v>http://www.mpce.mp.br/wp-content/uploads/2022/08/2022NE00804.pdf</v>
      </c>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0">
        <v>7817778000137</v>
      </c>
      <c r="L191" s="14"/>
      <c r="M191" t="s">
        <v>692</v>
      </c>
      <c r="N191" t="str">
        <f t="shared" si="14"/>
        <v>http://www.mpce.mp.br/wp-content/uploads/2022/08/2022NE00809.pdf</v>
      </c>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0">
        <v>5722202000160</v>
      </c>
      <c r="L192" s="14"/>
      <c r="M192" t="s">
        <v>693</v>
      </c>
      <c r="N192" t="str">
        <f t="shared" si="14"/>
        <v>http://www.mpce.mp.br/wp-content/uploads/2022/08/2022NE00810.pdf</v>
      </c>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0">
        <v>29261229000161</v>
      </c>
      <c r="L193" s="14"/>
      <c r="M193" t="s">
        <v>694</v>
      </c>
      <c r="N193" t="str">
        <f t="shared" si="14"/>
        <v>http://www.mpce.mp.br/wp-content/uploads/2022/08/2022NE00814.pdf</v>
      </c>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0">
        <v>7742778000115</v>
      </c>
      <c r="L194" s="14"/>
      <c r="M194" t="s">
        <v>695</v>
      </c>
      <c r="N194" t="str">
        <f t="shared" si="14"/>
        <v>http://www.mpce.mp.br/wp-content/uploads/2022/08/2022NE00827.pdf</v>
      </c>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10" si="18">HYPERLINK(N195,M195)</f>
        <v>2022NE00834</v>
      </c>
      <c r="H195" s="22" t="s">
        <v>753</v>
      </c>
      <c r="I195" s="6" t="s">
        <v>732</v>
      </c>
      <c r="J195" s="30">
        <v>7172885000155</v>
      </c>
      <c r="L195" s="14"/>
      <c r="M195" t="s">
        <v>696</v>
      </c>
      <c r="N195" t="str">
        <f t="shared" si="14"/>
        <v>http://www.mpce.mp.br/wp-content/uploads/2022/08/2022NE00834.pdf</v>
      </c>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0">
        <v>7625932000179</v>
      </c>
      <c r="L196" s="14"/>
      <c r="M196" t="s">
        <v>697</v>
      </c>
      <c r="N196" t="str">
        <f t="shared" si="14"/>
        <v>http://www.mpce.mp.br/wp-content/uploads/2022/08/2022NE00838.pdf</v>
      </c>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0">
        <v>7676836000150</v>
      </c>
      <c r="L197" s="14"/>
      <c r="M197" t="s">
        <v>698</v>
      </c>
      <c r="N197" t="str">
        <f t="shared" si="14"/>
        <v>http://www.mpce.mp.br/wp-content/uploads/2022/08/2022NE00843.pdf</v>
      </c>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0">
        <v>19678451824</v>
      </c>
      <c r="L198" s="14"/>
      <c r="M198" t="s">
        <v>699</v>
      </c>
      <c r="N198" t="str">
        <f t="shared" si="14"/>
        <v>http://www.mpce.mp.br/wp-content/uploads/2022/08/2022NE00844.pdf</v>
      </c>
      <c r="R198" s="44" t="str">
        <f t="shared" si="13"/>
        <v>http://www8.mpce.mp.br/Dispensa /20048/20193.pdf</v>
      </c>
      <c r="S198" s="44" t="str">
        <f t="shared" ref="S198:S210"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0">
        <v>37178485000118</v>
      </c>
      <c r="L199" s="14"/>
      <c r="M199" t="s">
        <v>700</v>
      </c>
      <c r="N199" t="str">
        <f t="shared" si="14"/>
        <v>http://www.mpce.mp.br/wp-content/uploads/2022/08/2022NE00852.pdf</v>
      </c>
      <c r="R199" s="44" t="str">
        <f t="shared" ref="R199:R210"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0">
        <v>7373434000186</v>
      </c>
      <c r="L200" s="14"/>
      <c r="M200" t="s">
        <v>701</v>
      </c>
      <c r="N200" t="str">
        <f t="shared" si="14"/>
        <v>http://www.mpce.mp.br/wp-content/uploads/2022/08/2022NE00872.pdf</v>
      </c>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si="18"/>
        <v>2022NE00899</v>
      </c>
      <c r="H201" s="22" t="s">
        <v>807</v>
      </c>
      <c r="I201" s="6" t="s">
        <v>814</v>
      </c>
      <c r="J201" s="30">
        <v>27059565000109</v>
      </c>
      <c r="L201" s="14"/>
      <c r="M201" t="s">
        <v>790</v>
      </c>
      <c r="N201" t="str">
        <f t="shared" si="14"/>
        <v>http://www.mpce.mp.br/wp-content/uploads/2022/08/2022NE00899.pdf</v>
      </c>
      <c r="R201" s="44" t="str">
        <f t="shared" si="20"/>
        <v>http://www8.mpce.mp.br/Inexigibilidade/092022000009107.pdf</v>
      </c>
      <c r="S201" s="44" t="str">
        <f t="shared" si="19"/>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18"/>
        <v>2022NE00910</v>
      </c>
      <c r="H202" s="22" t="s">
        <v>808</v>
      </c>
      <c r="I202" s="6" t="s">
        <v>815</v>
      </c>
      <c r="J202" s="30">
        <v>18191228000171</v>
      </c>
      <c r="L202" s="14"/>
      <c r="M202" t="s">
        <v>791</v>
      </c>
      <c r="N202" t="str">
        <f t="shared" si="14"/>
        <v>http://www.mpce.mp.br/wp-content/uploads/2022/08/2022NE00910.pdf</v>
      </c>
      <c r="R202" s="44" t="str">
        <f t="shared" si="20"/>
        <v>http://www8.mpce.mp.br/Dispensa/092022000024963.pdf</v>
      </c>
      <c r="S202" s="44" t="str">
        <f t="shared" si="19"/>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18"/>
        <v>2022NE00940</v>
      </c>
      <c r="H203" s="22" t="s">
        <v>809</v>
      </c>
      <c r="I203" s="6" t="s">
        <v>816</v>
      </c>
      <c r="J203" s="30">
        <v>29101955000117</v>
      </c>
      <c r="L203" s="14"/>
      <c r="M203" t="s">
        <v>792</v>
      </c>
      <c r="N203" t="str">
        <f t="shared" si="14"/>
        <v>http://www.mpce.mp.br/wp-content/uploads/2022/08/2022NE00940.pdf</v>
      </c>
      <c r="R203" s="44" t="str">
        <f t="shared" si="20"/>
        <v>http://www8.mpce.mp.br/Dispensa/092022000138865.pdf</v>
      </c>
      <c r="S203" s="44" t="str">
        <f t="shared" si="19"/>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18"/>
        <v>2022NE00941</v>
      </c>
      <c r="H204" s="22" t="s">
        <v>809</v>
      </c>
      <c r="I204" s="6" t="s">
        <v>817</v>
      </c>
      <c r="J204" s="30">
        <v>29101955000117</v>
      </c>
      <c r="L204" s="14"/>
      <c r="M204" t="s">
        <v>793</v>
      </c>
      <c r="N204" t="str">
        <f t="shared" si="14"/>
        <v>http://www.mpce.mp.br/wp-content/uploads/2022/08/2022NE00941.pdf</v>
      </c>
      <c r="R204" s="44" t="str">
        <f t="shared" si="20"/>
        <v>http://www8.mpce.mp.br/Dispensa/092022000138865.pdf</v>
      </c>
      <c r="S204" s="44" t="str">
        <f t="shared" si="19"/>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18"/>
        <v>2022NE00942</v>
      </c>
      <c r="H205" s="22" t="s">
        <v>809</v>
      </c>
      <c r="I205" s="6" t="s">
        <v>816</v>
      </c>
      <c r="J205" s="30">
        <v>29101955000117</v>
      </c>
      <c r="L205" s="14"/>
      <c r="M205" t="s">
        <v>794</v>
      </c>
      <c r="N205" t="str">
        <f t="shared" si="14"/>
        <v>http://www.mpce.mp.br/wp-content/uploads/2022/08/2022NE00942.pdf</v>
      </c>
      <c r="R205" s="44" t="str">
        <f t="shared" si="20"/>
        <v>http://www8.mpce.mp.br/Dispensa/092022000138865.pdf</v>
      </c>
      <c r="S205" s="44" t="str">
        <f t="shared" si="19"/>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8"/>
        <v>2022NE00943</v>
      </c>
      <c r="H206" s="22" t="s">
        <v>342</v>
      </c>
      <c r="I206" s="6" t="s">
        <v>241</v>
      </c>
      <c r="J206" s="30">
        <v>558659000168</v>
      </c>
      <c r="L206" s="14"/>
      <c r="M206" t="s">
        <v>795</v>
      </c>
      <c r="N206" t="str">
        <f t="shared" si="14"/>
        <v>http://www.mpce.mp.br/wp-content/uploads/2022/08/2022NE00943.pdf</v>
      </c>
      <c r="R206" s="44" t="str">
        <f t="shared" si="20"/>
        <v>http://www8.mpce.mp.br/Dispensa/6774/20192.pdf</v>
      </c>
      <c r="S206" s="44" t="str">
        <f t="shared" si="19"/>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8"/>
        <v>2022NE00946</v>
      </c>
      <c r="H207" s="22" t="s">
        <v>810</v>
      </c>
      <c r="I207" s="6" t="s">
        <v>218</v>
      </c>
      <c r="J207" s="30">
        <v>77748638349</v>
      </c>
      <c r="L207" s="14"/>
      <c r="M207" t="s">
        <v>796</v>
      </c>
      <c r="N207" t="str">
        <f t="shared" si="14"/>
        <v>http://www.mpce.mp.br/wp-content/uploads/2022/08/2022NE00946.pdf</v>
      </c>
      <c r="R207" s="44" t="str">
        <f t="shared" si="20"/>
        <v>http://www8.mpce.mp.br/Dispensa/21507/20189.pdf</v>
      </c>
      <c r="S207" s="44" t="str">
        <f t="shared" si="19"/>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8"/>
        <v>2022NE00956</v>
      </c>
      <c r="H208" s="22" t="s">
        <v>811</v>
      </c>
      <c r="I208" s="6" t="s">
        <v>108</v>
      </c>
      <c r="J208" s="30">
        <v>12967719000185</v>
      </c>
      <c r="L208" s="14"/>
      <c r="M208" t="s">
        <v>797</v>
      </c>
      <c r="N208" t="str">
        <f t="shared" si="14"/>
        <v>http://www.mpce.mp.br/wp-content/uploads/2022/08/2022NE00956.pdf</v>
      </c>
      <c r="R208" s="44" t="str">
        <f t="shared" si="20"/>
        <v>http://www8.mpce.mp.br/Dispensa/092020000123310.pdf</v>
      </c>
      <c r="S208" s="44" t="str">
        <f t="shared" si="19"/>
        <v>09.2020.00012331-0</v>
      </c>
      <c r="T208" t="s">
        <v>1030</v>
      </c>
      <c r="U208" t="s">
        <v>823</v>
      </c>
    </row>
    <row r="209" spans="1:21" ht="25.5" x14ac:dyDescent="0.25">
      <c r="A209" s="34" t="s">
        <v>20</v>
      </c>
      <c r="B209" s="4" t="s">
        <v>21</v>
      </c>
      <c r="C209" s="41" t="str">
        <f t="shared" ref="C209:C215" si="22">(HYPERLINK(T209,U209))</f>
        <v>09.2022.00000872-0</v>
      </c>
      <c r="D209" s="24">
        <v>44705</v>
      </c>
      <c r="E209" s="20" t="s">
        <v>801</v>
      </c>
      <c r="F209" s="4" t="s">
        <v>128</v>
      </c>
      <c r="G209" s="7" t="str">
        <f t="shared" si="18"/>
        <v>2022NE00997</v>
      </c>
      <c r="H209" s="22" t="s">
        <v>812</v>
      </c>
      <c r="I209" s="6" t="s">
        <v>818</v>
      </c>
      <c r="J209" s="30">
        <v>7113566000179</v>
      </c>
      <c r="L209" s="14"/>
      <c r="M209" t="s">
        <v>798</v>
      </c>
      <c r="N209" t="str">
        <f t="shared" si="14"/>
        <v>http://www.mpce.mp.br/wp-content/uploads/2022/08/2022NE00997.pdf</v>
      </c>
      <c r="R209" s="44" t="str">
        <f t="shared" si="20"/>
        <v>http://www8.mpce.mp.br/Inexigibilidade/092022000008720.pdf</v>
      </c>
      <c r="S209" s="44" t="str">
        <f t="shared" si="19"/>
        <v>09.2022.00000872-0</v>
      </c>
      <c r="T209" t="s">
        <v>1018</v>
      </c>
      <c r="U209" t="s">
        <v>135</v>
      </c>
    </row>
    <row r="210" spans="1:21" ht="51" x14ac:dyDescent="0.25">
      <c r="A210" s="34" t="s">
        <v>20</v>
      </c>
      <c r="B210" s="15" t="s">
        <v>475</v>
      </c>
      <c r="C210" s="41" t="str">
        <f t="shared" si="22"/>
        <v>09.2022.00017116-4</v>
      </c>
      <c r="D210" s="24">
        <v>44711</v>
      </c>
      <c r="E210" s="20" t="s">
        <v>806</v>
      </c>
      <c r="F210" s="4" t="s">
        <v>825</v>
      </c>
      <c r="G210" s="7" t="str">
        <f t="shared" si="18"/>
        <v>2022NE01048</v>
      </c>
      <c r="H210" s="22" t="s">
        <v>813</v>
      </c>
      <c r="I210" s="6" t="s">
        <v>819</v>
      </c>
      <c r="J210" s="30">
        <v>20519953000178</v>
      </c>
      <c r="L210" s="14"/>
      <c r="M210" t="s">
        <v>799</v>
      </c>
      <c r="N210" t="str">
        <f t="shared" si="14"/>
        <v>http://www.mpce.mp.br/wp-content/uploads/2022/08/2022NE01048.pdf</v>
      </c>
      <c r="R210" s="44" t="str">
        <f t="shared" si="20"/>
        <v>http://www8.mpce.mp.br/Inexigibilidade/092022000171164.pdf</v>
      </c>
      <c r="S210" s="44" t="str">
        <f t="shared" si="19"/>
        <v>09.2022.00017116-4</v>
      </c>
      <c r="T210" t="s">
        <v>1031</v>
      </c>
      <c r="U210" t="s">
        <v>824</v>
      </c>
    </row>
    <row r="211" spans="1:21" ht="38.25" x14ac:dyDescent="0.25">
      <c r="A211" s="36" t="s">
        <v>20</v>
      </c>
      <c r="B211" s="11" t="s">
        <v>140</v>
      </c>
      <c r="C211" s="40" t="str">
        <f>HYPERLINK("http://www8.mpce.mp.br/Inexigibilidade/092021000070909.pdf","09.2021.00007090-9")</f>
        <v>09.2021.00007090-9</v>
      </c>
      <c r="D211" s="24">
        <v>44714</v>
      </c>
      <c r="E211" s="38" t="s">
        <v>854</v>
      </c>
      <c r="F211" s="4" t="s">
        <v>474</v>
      </c>
      <c r="G211" s="7" t="str">
        <f t="shared" ref="G211:G220" si="23">HYPERLINK(N211,M211)</f>
        <v>2022NE01070</v>
      </c>
      <c r="H211" s="22" t="s">
        <v>882</v>
      </c>
      <c r="I211" s="39" t="s">
        <v>898</v>
      </c>
      <c r="J211" s="34" t="s">
        <v>1528</v>
      </c>
      <c r="L211" s="14"/>
      <c r="M211" t="s">
        <v>826</v>
      </c>
      <c r="N211" t="str">
        <f t="shared" ref="N211:N235" si="24">"http://www.mpce.mp.br/wp-content/uploads/2022/08/"&amp;M211&amp;".pdf"</f>
        <v>http://www.mpce.mp.br/wp-content/uploads/2022/08/2022NE01070.pdf</v>
      </c>
      <c r="R211" s="44" t="str">
        <f t="shared" ref="R211:R224" si="25">"http://www8.mpce.mp.br/"&amp;PROPER(A211)&amp;"/"&amp;SUBSTITUTE(SUBSTITUTE(C211,".",""),"-","")&amp;".pdf"</f>
        <v>http://www8.mpce.mp.br/Inexigibilidade/092021000070909.pdf</v>
      </c>
      <c r="S211" s="44" t="str">
        <f t="shared" ref="S211:S224" si="26">HYPERLINK(R211,C211)</f>
        <v>09.2021.00007090-9</v>
      </c>
      <c r="T211" t="s">
        <v>1034</v>
      </c>
      <c r="U211" t="s">
        <v>906</v>
      </c>
    </row>
    <row r="212" spans="1:21" ht="51" x14ac:dyDescent="0.25">
      <c r="A212" s="36" t="s">
        <v>20</v>
      </c>
      <c r="B212" s="15" t="s">
        <v>475</v>
      </c>
      <c r="C212" s="41" t="str">
        <f t="shared" si="22"/>
        <v>09.2022.00015425-4</v>
      </c>
      <c r="D212" s="24">
        <v>44714</v>
      </c>
      <c r="E212" s="37" t="s">
        <v>855</v>
      </c>
      <c r="F212" s="4" t="s">
        <v>463</v>
      </c>
      <c r="G212" s="7" t="str">
        <f t="shared" si="23"/>
        <v>2022NE01071</v>
      </c>
      <c r="H212" s="22" t="s">
        <v>883</v>
      </c>
      <c r="I212" s="39" t="s">
        <v>899</v>
      </c>
      <c r="J212" s="34" t="s">
        <v>1529</v>
      </c>
      <c r="L212" s="14"/>
      <c r="M212" t="s">
        <v>827</v>
      </c>
      <c r="N212" t="str">
        <f t="shared" si="24"/>
        <v>http://www.mpce.mp.br/wp-content/uploads/2022/08/2022NE01071.pdf</v>
      </c>
      <c r="R212" s="44" t="str">
        <f t="shared" si="25"/>
        <v>http://www8.mpce.mp.br/Inexigibilidade/092022000154254.pdf</v>
      </c>
      <c r="S212" s="44" t="str">
        <f t="shared" si="26"/>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23"/>
        <v>2022NE01086</v>
      </c>
      <c r="H213" s="22">
        <v>79690.600000000006</v>
      </c>
      <c r="I213" s="6" t="s">
        <v>900</v>
      </c>
      <c r="J213" s="34" t="s">
        <v>1530</v>
      </c>
      <c r="L213" s="14"/>
      <c r="M213" t="s">
        <v>828</v>
      </c>
      <c r="N213" t="str">
        <f t="shared" si="24"/>
        <v>http://www.mpce.mp.br/wp-content/uploads/2022/08/2022NE01086.pdf</v>
      </c>
      <c r="R213" s="44" t="str">
        <f t="shared" si="25"/>
        <v>http://www8.mpce.mp.br/Dispensa/23970/20195.pdf</v>
      </c>
      <c r="S213" s="44" t="str">
        <f t="shared" si="26"/>
        <v>23970/2019-5</v>
      </c>
      <c r="T213" t="s">
        <v>1036</v>
      </c>
      <c r="U213" t="s">
        <v>1037</v>
      </c>
    </row>
    <row r="214" spans="1:21" ht="25.5" x14ac:dyDescent="0.25">
      <c r="A214" s="36" t="s">
        <v>20</v>
      </c>
      <c r="B214" s="4" t="s">
        <v>21</v>
      </c>
      <c r="C214" s="41" t="str">
        <f t="shared" si="22"/>
        <v>09.2022.00011844-7</v>
      </c>
      <c r="D214" s="24">
        <v>44715</v>
      </c>
      <c r="E214" s="37" t="s">
        <v>857</v>
      </c>
      <c r="F214" s="4" t="s">
        <v>142</v>
      </c>
      <c r="G214" s="7" t="str">
        <f t="shared" si="23"/>
        <v>2022NE01092</v>
      </c>
      <c r="H214" s="22" t="s">
        <v>884</v>
      </c>
      <c r="I214" s="39" t="s">
        <v>708</v>
      </c>
      <c r="J214" s="34" t="s">
        <v>99</v>
      </c>
      <c r="L214" s="14"/>
      <c r="M214" t="s">
        <v>829</v>
      </c>
      <c r="N214" t="str">
        <f t="shared" si="24"/>
        <v>http://www.mpce.mp.br/wp-content/uploads/2022/08/2022NE01092.pdf</v>
      </c>
      <c r="R214" s="44" t="str">
        <f t="shared" si="25"/>
        <v>http://www8.mpce.mp.br/Inexigibilidade/092022000118447.pdf</v>
      </c>
      <c r="S214" s="44" t="str">
        <f t="shared" si="26"/>
        <v>09.2022.00011844-7</v>
      </c>
      <c r="T214" t="s">
        <v>979</v>
      </c>
      <c r="U214" t="s">
        <v>783</v>
      </c>
    </row>
    <row r="215" spans="1:21" ht="51" x14ac:dyDescent="0.25">
      <c r="A215" s="36" t="s">
        <v>20</v>
      </c>
      <c r="B215" s="11" t="s">
        <v>475</v>
      </c>
      <c r="C215" s="41" t="str">
        <f t="shared" si="22"/>
        <v>09.2021.00016130-0</v>
      </c>
      <c r="D215" s="24">
        <v>44720</v>
      </c>
      <c r="E215" s="37" t="s">
        <v>858</v>
      </c>
      <c r="F215" s="4" t="s">
        <v>463</v>
      </c>
      <c r="G215" s="7" t="str">
        <f t="shared" si="23"/>
        <v>2022NE01127</v>
      </c>
      <c r="H215" s="22" t="s">
        <v>885</v>
      </c>
      <c r="I215" s="39" t="s">
        <v>901</v>
      </c>
      <c r="J215" s="34" t="s">
        <v>1531</v>
      </c>
      <c r="L215" s="14"/>
      <c r="M215" t="s">
        <v>830</v>
      </c>
      <c r="N215" t="str">
        <f t="shared" si="24"/>
        <v>http://www.mpce.mp.br/wp-content/uploads/2022/08/2022NE01127.pdf</v>
      </c>
      <c r="R215" s="44" t="str">
        <f t="shared" si="25"/>
        <v>http://www8.mpce.mp.br/Inexigibilidade/092021000161300.pdf</v>
      </c>
      <c r="S215" s="44" t="str">
        <f t="shared" si="26"/>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23"/>
        <v>2022NE01140</v>
      </c>
      <c r="H216" s="22" t="s">
        <v>886</v>
      </c>
      <c r="I216" s="39" t="s">
        <v>902</v>
      </c>
      <c r="J216" s="34" t="s">
        <v>1429</v>
      </c>
      <c r="L216" s="14"/>
      <c r="M216" t="s">
        <v>831</v>
      </c>
      <c r="N216" t="str">
        <f t="shared" si="24"/>
        <v>http://www.mpce.mp.br/wp-content/uploads/2022/08/2022NE01140.pdf</v>
      </c>
      <c r="R216" s="44" t="str">
        <f t="shared" si="25"/>
        <v>http://www8.mpce.mp.br/Inexigibilidade/48002/20170.pdf</v>
      </c>
      <c r="S216" s="44" t="str">
        <f t="shared" si="26"/>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23"/>
        <v>2022NE01150</v>
      </c>
      <c r="H217" s="22" t="s">
        <v>887</v>
      </c>
      <c r="I217" s="39" t="s">
        <v>242</v>
      </c>
      <c r="J217" s="34">
        <v>23017090353</v>
      </c>
      <c r="L217" s="14"/>
      <c r="M217" t="s">
        <v>832</v>
      </c>
      <c r="N217" t="str">
        <f t="shared" si="24"/>
        <v>http://www.mpce.mp.br/wp-content/uploads/2022/08/2022NE01150.pdf</v>
      </c>
      <c r="R217" s="44" t="str">
        <f t="shared" si="25"/>
        <v>http://www8.mpce.mp.br/Dispensa/33570/20159.pdf</v>
      </c>
      <c r="S217" s="44" t="str">
        <f t="shared" si="26"/>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23"/>
        <v>2022NE01152</v>
      </c>
      <c r="H218" s="22" t="s">
        <v>888</v>
      </c>
      <c r="I218" s="39" t="s">
        <v>225</v>
      </c>
      <c r="J218" s="34">
        <v>20941439372</v>
      </c>
      <c r="L218" s="14"/>
      <c r="M218" t="s">
        <v>833</v>
      </c>
      <c r="N218" t="str">
        <f t="shared" si="24"/>
        <v>http://www.mpce.mp.br/wp-content/uploads/2022/08/2022NE01152.pdf</v>
      </c>
      <c r="R218" s="44" t="str">
        <f t="shared" si="25"/>
        <v>http://www8.mpce.mp.br/Dispensa/67950/20160.pdf</v>
      </c>
      <c r="S218" s="44" t="str">
        <f t="shared" si="26"/>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23"/>
        <v>2022NE01157</v>
      </c>
      <c r="H219" s="22" t="s">
        <v>889</v>
      </c>
      <c r="I219" s="39" t="s">
        <v>903</v>
      </c>
      <c r="J219" s="34" t="s">
        <v>1532</v>
      </c>
      <c r="L219" s="14"/>
      <c r="M219" t="s">
        <v>834</v>
      </c>
      <c r="N219" t="str">
        <f t="shared" si="24"/>
        <v>http://www.mpce.mp.br/wp-content/uploads/2022/08/2022NE01157.pdf</v>
      </c>
      <c r="R219" s="44" t="str">
        <f t="shared" si="25"/>
        <v>http://www8.mpce.mp.br/Dispensa/092022000191650.pdf</v>
      </c>
      <c r="S219" s="44" t="str">
        <f t="shared" si="26"/>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23"/>
        <v>2022NE01163</v>
      </c>
      <c r="H220" s="22" t="s">
        <v>890</v>
      </c>
      <c r="I220" s="39" t="s">
        <v>123</v>
      </c>
      <c r="J220" s="34" t="s">
        <v>124</v>
      </c>
      <c r="L220" s="14"/>
      <c r="M220" t="s">
        <v>835</v>
      </c>
      <c r="N220" t="str">
        <f t="shared" si="24"/>
        <v>http://www.mpce.mp.br/wp-content/uploads/2022/08/2022NE01163.pdf</v>
      </c>
      <c r="R220" s="44" t="str">
        <f t="shared" si="25"/>
        <v>http://www8.mpce.mp.br/Dispensa/26067/20148.pdf</v>
      </c>
      <c r="S220" s="44" t="str">
        <f t="shared" si="26"/>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ref="G221:G238" si="27">HYPERLINK(N221,M221)</f>
        <v>2022NE01170</v>
      </c>
      <c r="H221" s="22" t="s">
        <v>891</v>
      </c>
      <c r="I221" s="39" t="s">
        <v>904</v>
      </c>
      <c r="J221" s="34" t="s">
        <v>1533</v>
      </c>
      <c r="L221" s="14"/>
      <c r="M221" t="s">
        <v>836</v>
      </c>
      <c r="N221" t="str">
        <f t="shared" si="24"/>
        <v>http://www.mpce.mp.br/wp-content/uploads/2022/08/2022NE01170.pdf</v>
      </c>
      <c r="R221" s="44" t="str">
        <f t="shared" si="25"/>
        <v>http://www8.mpce.mp.br/Dispensa/092022000207303.pdf</v>
      </c>
      <c r="S221" s="44" t="str">
        <f t="shared" si="26"/>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27"/>
        <v>2022NE01172</v>
      </c>
      <c r="H222" s="22" t="s">
        <v>892</v>
      </c>
      <c r="I222" s="39" t="s">
        <v>218</v>
      </c>
      <c r="J222" s="34">
        <v>77748638349</v>
      </c>
      <c r="L222" s="14"/>
      <c r="M222" t="s">
        <v>837</v>
      </c>
      <c r="N222" t="str">
        <f t="shared" si="24"/>
        <v>http://www.mpce.mp.br/wp-content/uploads/2022/08/2022NE01172.pdf</v>
      </c>
      <c r="R222" s="44" t="str">
        <f t="shared" si="25"/>
        <v>http://www8.mpce.mp.br/Dispensa/21507/20189.pdf</v>
      </c>
      <c r="S222" s="44" t="str">
        <f t="shared" si="26"/>
        <v>21507/2018-9</v>
      </c>
      <c r="T222" t="s">
        <v>1051</v>
      </c>
      <c r="U222" t="s">
        <v>1052</v>
      </c>
    </row>
    <row r="223" spans="1:21" ht="89.25" x14ac:dyDescent="0.25">
      <c r="A223" s="36" t="s">
        <v>20</v>
      </c>
      <c r="B223" s="15" t="s">
        <v>475</v>
      </c>
      <c r="C223" s="41" t="str">
        <f t="shared" ref="C223:C238" si="28">(HYPERLINK(T223,U223))</f>
        <v>09.2022.00017775-8</v>
      </c>
      <c r="D223" s="24">
        <v>44739</v>
      </c>
      <c r="E223" s="37" t="s">
        <v>866</v>
      </c>
      <c r="F223" s="4" t="s">
        <v>474</v>
      </c>
      <c r="G223" s="7" t="str">
        <f t="shared" si="27"/>
        <v>2022NE01198</v>
      </c>
      <c r="H223" s="22" t="s">
        <v>893</v>
      </c>
      <c r="I223" s="39" t="s">
        <v>905</v>
      </c>
      <c r="J223" s="34" t="s">
        <v>1424</v>
      </c>
      <c r="L223" s="14"/>
      <c r="M223" t="s">
        <v>838</v>
      </c>
      <c r="N223" t="str">
        <f t="shared" si="24"/>
        <v>http://www.mpce.mp.br/wp-content/uploads/2022/08/2022NE01198.pdf</v>
      </c>
      <c r="R223" s="44" t="str">
        <f t="shared" si="25"/>
        <v>http://www8.mpce.mp.br/Inexigibilidade/092022000177758.pdf</v>
      </c>
      <c r="S223" s="44" t="str">
        <f t="shared" si="26"/>
        <v>09.2022.00017775-8</v>
      </c>
      <c r="T223" t="s">
        <v>1053</v>
      </c>
      <c r="U223" t="s">
        <v>1054</v>
      </c>
    </row>
    <row r="224" spans="1:21" ht="38.25" x14ac:dyDescent="0.25">
      <c r="A224" s="36" t="s">
        <v>22</v>
      </c>
      <c r="B224" s="4" t="s">
        <v>912</v>
      </c>
      <c r="C224" s="41" t="str">
        <f t="shared" si="28"/>
        <v>09.2022.00022365-8</v>
      </c>
      <c r="D224" s="24">
        <v>44739</v>
      </c>
      <c r="E224" s="37" t="s">
        <v>867</v>
      </c>
      <c r="F224" s="4" t="s">
        <v>470</v>
      </c>
      <c r="G224" s="7" t="str">
        <f t="shared" si="27"/>
        <v>2022NE01208</v>
      </c>
      <c r="H224" s="22" t="s">
        <v>894</v>
      </c>
      <c r="I224" s="39" t="s">
        <v>256</v>
      </c>
      <c r="J224" s="34" t="s">
        <v>1515</v>
      </c>
      <c r="L224" s="14"/>
      <c r="M224" t="s">
        <v>839</v>
      </c>
      <c r="N224" t="str">
        <f t="shared" si="24"/>
        <v>http://www.mpce.mp.br/wp-content/uploads/2022/08/2022NE01208.pdf</v>
      </c>
      <c r="R224" s="44" t="str">
        <f t="shared" si="25"/>
        <v>http://www8.mpce.mp.br/Dispensa/092022000223658.pdf</v>
      </c>
      <c r="S224" s="44" t="str">
        <f t="shared" si="26"/>
        <v>09.2022.00022365-8</v>
      </c>
      <c r="T224" t="s">
        <v>1055</v>
      </c>
      <c r="U224" t="s">
        <v>1056</v>
      </c>
    </row>
    <row r="225" spans="1:21" ht="38.25" x14ac:dyDescent="0.25">
      <c r="A225" s="36" t="s">
        <v>22</v>
      </c>
      <c r="B225" s="4" t="s">
        <v>912</v>
      </c>
      <c r="C225" s="41" t="str">
        <f t="shared" si="28"/>
        <v>09.2022.00022349-1</v>
      </c>
      <c r="D225" s="24">
        <v>44739</v>
      </c>
      <c r="E225" s="37" t="s">
        <v>868</v>
      </c>
      <c r="F225" s="4" t="s">
        <v>470</v>
      </c>
      <c r="G225" s="7" t="str">
        <f t="shared" si="27"/>
        <v>2022NE01209</v>
      </c>
      <c r="H225" s="22" t="s">
        <v>895</v>
      </c>
      <c r="I225" s="39" t="s">
        <v>256</v>
      </c>
      <c r="J225" s="34" t="s">
        <v>1515</v>
      </c>
      <c r="L225" s="14"/>
      <c r="M225" t="s">
        <v>840</v>
      </c>
      <c r="N225" t="str">
        <f t="shared" si="24"/>
        <v>http://www.mpce.mp.br/wp-content/uploads/2022/08/2022NE01209.pdf</v>
      </c>
      <c r="R225" s="44" t="str">
        <f t="shared" ref="R225:R238" si="29">"http://www8.mpce.mp.br/"&amp;PROPER(A225)&amp;"/"&amp;SUBSTITUTE(SUBSTITUTE(C225,".",""),"-","")&amp;".pdf"</f>
        <v>http://www8.mpce.mp.br/Dispensa/092022000223491.pdf</v>
      </c>
      <c r="S225" s="44" t="str">
        <f t="shared" ref="S225:S238" si="30">HYPERLINK(R225,C225)</f>
        <v>09.2022.00022349-1</v>
      </c>
      <c r="T225" t="s">
        <v>1057</v>
      </c>
      <c r="U225" t="s">
        <v>1058</v>
      </c>
    </row>
    <row r="226" spans="1:21" ht="38.25" x14ac:dyDescent="0.25">
      <c r="A226" s="36" t="s">
        <v>22</v>
      </c>
      <c r="B226" s="4" t="s">
        <v>912</v>
      </c>
      <c r="C226" s="41" t="str">
        <f t="shared" si="28"/>
        <v>09.2022.00022005-0</v>
      </c>
      <c r="D226" s="24">
        <v>44739</v>
      </c>
      <c r="E226" s="37" t="s">
        <v>869</v>
      </c>
      <c r="F226" s="4" t="s">
        <v>470</v>
      </c>
      <c r="G226" s="7" t="str">
        <f t="shared" si="27"/>
        <v>2022NE01210</v>
      </c>
      <c r="H226" s="22" t="s">
        <v>896</v>
      </c>
      <c r="I226" s="39" t="s">
        <v>256</v>
      </c>
      <c r="J226" s="34" t="s">
        <v>1515</v>
      </c>
      <c r="L226" s="14"/>
      <c r="M226" t="s">
        <v>841</v>
      </c>
      <c r="N226" t="str">
        <f t="shared" si="24"/>
        <v>http://www.mpce.mp.br/wp-content/uploads/2022/08/2022NE01210.pdf</v>
      </c>
      <c r="R226" s="44" t="str">
        <f t="shared" si="29"/>
        <v>http://www8.mpce.mp.br/Dispensa/092022000220050.pdf</v>
      </c>
      <c r="S226" s="44" t="str">
        <f t="shared" si="30"/>
        <v>09.2022.00022005-0</v>
      </c>
      <c r="T226" t="s">
        <v>1059</v>
      </c>
      <c r="U226" t="s">
        <v>1060</v>
      </c>
    </row>
    <row r="227" spans="1:21" ht="38.25" x14ac:dyDescent="0.25">
      <c r="A227" s="36" t="s">
        <v>22</v>
      </c>
      <c r="B227" s="4" t="s">
        <v>912</v>
      </c>
      <c r="C227" s="41" t="str">
        <f t="shared" si="28"/>
        <v>09.2022.00021970-0</v>
      </c>
      <c r="D227" s="24">
        <v>44739</v>
      </c>
      <c r="E227" s="37" t="s">
        <v>870</v>
      </c>
      <c r="F227" s="4" t="s">
        <v>470</v>
      </c>
      <c r="G227" s="7" t="str">
        <f t="shared" si="27"/>
        <v>2022NE01211</v>
      </c>
      <c r="H227" s="22" t="s">
        <v>897</v>
      </c>
      <c r="I227" s="39" t="s">
        <v>256</v>
      </c>
      <c r="J227" s="34" t="s">
        <v>1515</v>
      </c>
      <c r="L227" s="14"/>
      <c r="M227" t="s">
        <v>842</v>
      </c>
      <c r="N227" t="str">
        <f t="shared" si="24"/>
        <v>http://www.mpce.mp.br/wp-content/uploads/2022/08/2022NE01211.pdf</v>
      </c>
      <c r="R227" s="44" t="str">
        <f t="shared" si="29"/>
        <v>http://www8.mpce.mp.br/Dispensa/092022000219700.pdf</v>
      </c>
      <c r="S227" s="44" t="str">
        <f t="shared" si="30"/>
        <v>09.2022.00021970-0</v>
      </c>
      <c r="T227" t="s">
        <v>1061</v>
      </c>
      <c r="U227" t="s">
        <v>1062</v>
      </c>
    </row>
    <row r="228" spans="1:21" ht="25.5" x14ac:dyDescent="0.25">
      <c r="A228" s="36" t="s">
        <v>20</v>
      </c>
      <c r="B228" s="4" t="s">
        <v>21</v>
      </c>
      <c r="C228" s="41" t="str">
        <f t="shared" si="28"/>
        <v>09.2022.00022980-8</v>
      </c>
      <c r="D228" s="24">
        <v>44741</v>
      </c>
      <c r="E228" s="37" t="s">
        <v>871</v>
      </c>
      <c r="F228" s="4" t="s">
        <v>128</v>
      </c>
      <c r="G228" s="7" t="str">
        <f t="shared" si="27"/>
        <v>2022NE01269</v>
      </c>
      <c r="H228" s="22" t="s">
        <v>549</v>
      </c>
      <c r="I228" s="39" t="s">
        <v>50</v>
      </c>
      <c r="J228" s="34" t="s">
        <v>1496</v>
      </c>
      <c r="L228" s="14"/>
      <c r="M228" t="s">
        <v>843</v>
      </c>
      <c r="N228" t="str">
        <f t="shared" si="24"/>
        <v>http://www.mpce.mp.br/wp-content/uploads/2022/08/2022NE01269.pdf</v>
      </c>
      <c r="R228" s="44" t="str">
        <f t="shared" si="29"/>
        <v>http://www8.mpce.mp.br/Inexigibilidade/092022000229808.pdf</v>
      </c>
      <c r="S228" s="44" t="str">
        <f t="shared" si="30"/>
        <v>09.2022.00022980-8</v>
      </c>
      <c r="T228" t="s">
        <v>1063</v>
      </c>
      <c r="U228" t="s">
        <v>1064</v>
      </c>
    </row>
    <row r="229" spans="1:21" ht="38.25" x14ac:dyDescent="0.25">
      <c r="A229" s="36" t="s">
        <v>20</v>
      </c>
      <c r="B229" s="4" t="s">
        <v>21</v>
      </c>
      <c r="C229" s="41" t="str">
        <f t="shared" si="28"/>
        <v>09.2022.00022971-9</v>
      </c>
      <c r="D229" s="24">
        <v>44741</v>
      </c>
      <c r="E229" s="37" t="s">
        <v>872</v>
      </c>
      <c r="F229" s="4" t="s">
        <v>128</v>
      </c>
      <c r="G229" s="7" t="str">
        <f t="shared" si="27"/>
        <v>2022NE01272</v>
      </c>
      <c r="H229" s="22" t="s">
        <v>359</v>
      </c>
      <c r="I229" s="39" t="s">
        <v>60</v>
      </c>
      <c r="J229" s="34" t="s">
        <v>1498</v>
      </c>
      <c r="L229" s="14"/>
      <c r="M229" t="s">
        <v>844</v>
      </c>
      <c r="N229" t="str">
        <f t="shared" si="24"/>
        <v>http://www.mpce.mp.br/wp-content/uploads/2022/08/2022NE01272.pdf</v>
      </c>
      <c r="R229" s="44" t="str">
        <f t="shared" si="29"/>
        <v>http://www8.mpce.mp.br/Inexigibilidade/092022000229719.pdf</v>
      </c>
      <c r="S229" s="44" t="str">
        <f t="shared" si="30"/>
        <v>09.2022.00022971-9</v>
      </c>
      <c r="T229" t="s">
        <v>1065</v>
      </c>
      <c r="U229" t="s">
        <v>1066</v>
      </c>
    </row>
    <row r="230" spans="1:21" ht="25.5" x14ac:dyDescent="0.25">
      <c r="A230" s="36" t="s">
        <v>20</v>
      </c>
      <c r="B230" s="4" t="s">
        <v>21</v>
      </c>
      <c r="C230" s="41" t="str">
        <f t="shared" si="28"/>
        <v>09.2022.00022975-2</v>
      </c>
      <c r="D230" s="24">
        <v>44741</v>
      </c>
      <c r="E230" s="37" t="s">
        <v>873</v>
      </c>
      <c r="F230" s="4" t="s">
        <v>128</v>
      </c>
      <c r="G230" s="7" t="str">
        <f t="shared" si="27"/>
        <v>2022NE01279</v>
      </c>
      <c r="H230" s="22" t="s">
        <v>545</v>
      </c>
      <c r="I230" s="39" t="s">
        <v>563</v>
      </c>
      <c r="J230" s="34" t="s">
        <v>1497</v>
      </c>
      <c r="L230" s="14"/>
      <c r="M230" t="s">
        <v>845</v>
      </c>
      <c r="N230" t="str">
        <f t="shared" si="24"/>
        <v>http://www.mpce.mp.br/wp-content/uploads/2022/08/2022NE01279.pdf</v>
      </c>
      <c r="R230" s="44" t="str">
        <f t="shared" si="29"/>
        <v>http://www8.mpce.mp.br/Inexigibilidade/092022000229752.pdf</v>
      </c>
      <c r="S230" s="44" t="str">
        <f t="shared" si="30"/>
        <v>09.2022.00022975-2</v>
      </c>
      <c r="T230" t="s">
        <v>1067</v>
      </c>
      <c r="U230" t="s">
        <v>1068</v>
      </c>
    </row>
    <row r="231" spans="1:21" ht="38.25" x14ac:dyDescent="0.25">
      <c r="A231" s="36" t="s">
        <v>20</v>
      </c>
      <c r="B231" s="4" t="s">
        <v>21</v>
      </c>
      <c r="C231" s="41" t="str">
        <f t="shared" si="28"/>
        <v>09.2022.00022968-5</v>
      </c>
      <c r="D231" s="24">
        <v>44741</v>
      </c>
      <c r="E231" s="37" t="s">
        <v>874</v>
      </c>
      <c r="F231" s="4" t="s">
        <v>128</v>
      </c>
      <c r="G231" s="7" t="str">
        <f t="shared" si="27"/>
        <v>2022NE01280</v>
      </c>
      <c r="H231" s="22" t="s">
        <v>549</v>
      </c>
      <c r="I231" s="39" t="s">
        <v>40</v>
      </c>
      <c r="J231" s="34" t="s">
        <v>41</v>
      </c>
      <c r="L231" s="14"/>
      <c r="M231" t="s">
        <v>846</v>
      </c>
      <c r="N231" t="str">
        <f t="shared" si="24"/>
        <v>http://www.mpce.mp.br/wp-content/uploads/2022/08/2022NE01280.pdf</v>
      </c>
      <c r="R231" s="44" t="str">
        <f t="shared" si="29"/>
        <v>http://www8.mpce.mp.br/Inexigibilidade/092022000229685.pdf</v>
      </c>
      <c r="S231" s="44" t="str">
        <f t="shared" si="30"/>
        <v>09.2022.00022968-5</v>
      </c>
      <c r="T231" t="s">
        <v>1069</v>
      </c>
      <c r="U231" t="s">
        <v>1070</v>
      </c>
    </row>
    <row r="232" spans="1:21" ht="25.5" x14ac:dyDescent="0.25">
      <c r="A232" s="36" t="s">
        <v>20</v>
      </c>
      <c r="B232" s="4" t="s">
        <v>21</v>
      </c>
      <c r="C232" s="41" t="str">
        <f t="shared" si="28"/>
        <v>09.2022.00023039-2</v>
      </c>
      <c r="D232" s="24">
        <v>44742</v>
      </c>
      <c r="E232" s="37" t="s">
        <v>875</v>
      </c>
      <c r="F232" s="4" t="s">
        <v>128</v>
      </c>
      <c r="G232" s="7" t="str">
        <f t="shared" si="27"/>
        <v>2022NE01286</v>
      </c>
      <c r="H232" s="22" t="s">
        <v>546</v>
      </c>
      <c r="I232" s="39" t="s">
        <v>83</v>
      </c>
      <c r="J232" s="34" t="s">
        <v>1502</v>
      </c>
      <c r="L232" s="14"/>
      <c r="M232" t="s">
        <v>847</v>
      </c>
      <c r="N232" t="str">
        <f t="shared" si="24"/>
        <v>http://www.mpce.mp.br/wp-content/uploads/2022/08/2022NE01286.pdf</v>
      </c>
      <c r="R232" s="44" t="str">
        <f t="shared" si="29"/>
        <v>http://www8.mpce.mp.br/Inexigibilidade/092022000230392.pdf</v>
      </c>
      <c r="S232" s="44" t="str">
        <f t="shared" si="30"/>
        <v>09.2022.00023039-2</v>
      </c>
      <c r="T232" t="s">
        <v>1071</v>
      </c>
      <c r="U232" t="s">
        <v>1072</v>
      </c>
    </row>
    <row r="233" spans="1:21" ht="38.25" x14ac:dyDescent="0.25">
      <c r="A233" s="36" t="s">
        <v>20</v>
      </c>
      <c r="B233" s="4" t="s">
        <v>21</v>
      </c>
      <c r="C233" s="41" t="str">
        <f t="shared" si="28"/>
        <v>09.2022.00023033-7</v>
      </c>
      <c r="D233" s="24">
        <v>44742</v>
      </c>
      <c r="E233" s="37" t="s">
        <v>876</v>
      </c>
      <c r="F233" s="4" t="s">
        <v>128</v>
      </c>
      <c r="G233" s="7" t="str">
        <f t="shared" si="27"/>
        <v>2022NE01287</v>
      </c>
      <c r="H233" s="22" t="s">
        <v>546</v>
      </c>
      <c r="I233" s="39" t="s">
        <v>78</v>
      </c>
      <c r="J233" s="34" t="s">
        <v>1501</v>
      </c>
      <c r="L233" s="14"/>
      <c r="M233" t="s">
        <v>848</v>
      </c>
      <c r="N233" t="str">
        <f t="shared" si="24"/>
        <v>http://www.mpce.mp.br/wp-content/uploads/2022/08/2022NE01287.pdf</v>
      </c>
      <c r="R233" s="44" t="str">
        <f t="shared" si="29"/>
        <v>http://www8.mpce.mp.br/Inexigibilidade/092022000230337.pdf</v>
      </c>
      <c r="S233" s="44" t="str">
        <f t="shared" si="30"/>
        <v>09.2022.00023033-7</v>
      </c>
      <c r="T233" t="s">
        <v>1073</v>
      </c>
      <c r="U233" t="s">
        <v>1074</v>
      </c>
    </row>
    <row r="234" spans="1:21" ht="38.25" x14ac:dyDescent="0.25">
      <c r="A234" s="36" t="s">
        <v>20</v>
      </c>
      <c r="B234" s="4" t="s">
        <v>21</v>
      </c>
      <c r="C234" s="41" t="str">
        <f t="shared" si="28"/>
        <v>09.2022.00023022-6</v>
      </c>
      <c r="D234" s="24">
        <v>44742</v>
      </c>
      <c r="E234" s="37" t="s">
        <v>877</v>
      </c>
      <c r="F234" s="4" t="s">
        <v>128</v>
      </c>
      <c r="G234" s="7" t="str">
        <f t="shared" si="27"/>
        <v>2022NE01288</v>
      </c>
      <c r="H234" s="22" t="s">
        <v>548</v>
      </c>
      <c r="I234" s="39" t="s">
        <v>68</v>
      </c>
      <c r="J234" s="34" t="s">
        <v>1499</v>
      </c>
      <c r="L234" s="14"/>
      <c r="M234" t="s">
        <v>849</v>
      </c>
      <c r="N234" t="str">
        <f t="shared" si="24"/>
        <v>http://www.mpce.mp.br/wp-content/uploads/2022/08/2022NE01288.pdf</v>
      </c>
      <c r="R234" s="44" t="str">
        <f t="shared" si="29"/>
        <v>http://www8.mpce.mp.br/Inexigibilidade/092022000230226.pdf</v>
      </c>
      <c r="S234" s="44" t="str">
        <f t="shared" si="30"/>
        <v>09.2022.00023022-6</v>
      </c>
      <c r="T234" t="s">
        <v>1075</v>
      </c>
      <c r="U234" t="s">
        <v>1076</v>
      </c>
    </row>
    <row r="235" spans="1:21" ht="25.5" x14ac:dyDescent="0.25">
      <c r="A235" s="36" t="s">
        <v>20</v>
      </c>
      <c r="B235" s="4" t="s">
        <v>21</v>
      </c>
      <c r="C235" s="41" t="str">
        <f t="shared" si="28"/>
        <v>09.2022.00023017-0</v>
      </c>
      <c r="D235" s="24">
        <v>44742</v>
      </c>
      <c r="E235" s="37" t="s">
        <v>878</v>
      </c>
      <c r="F235" s="4" t="s">
        <v>128</v>
      </c>
      <c r="G235" s="7" t="str">
        <f t="shared" si="27"/>
        <v>2022NE01289</v>
      </c>
      <c r="H235" s="22" t="s">
        <v>545</v>
      </c>
      <c r="I235" s="39" t="s">
        <v>35</v>
      </c>
      <c r="J235" s="34" t="s">
        <v>1495</v>
      </c>
      <c r="L235" s="14"/>
      <c r="M235" t="s">
        <v>850</v>
      </c>
      <c r="N235" t="str">
        <f t="shared" si="24"/>
        <v>http://www.mpce.mp.br/wp-content/uploads/2022/08/2022NE01289.pdf</v>
      </c>
      <c r="R235" s="44" t="str">
        <f t="shared" si="29"/>
        <v>http://www8.mpce.mp.br/Inexigibilidade/092022000230170.pdf</v>
      </c>
      <c r="S235" s="44" t="str">
        <f t="shared" si="30"/>
        <v>09.2022.00023017-0</v>
      </c>
      <c r="T235" t="s">
        <v>1077</v>
      </c>
      <c r="U235" t="s">
        <v>1078</v>
      </c>
    </row>
    <row r="236" spans="1:21" ht="25.5" x14ac:dyDescent="0.25">
      <c r="A236" s="36" t="s">
        <v>20</v>
      </c>
      <c r="B236" s="4" t="s">
        <v>21</v>
      </c>
      <c r="C236" s="41" t="str">
        <f t="shared" si="28"/>
        <v>09.2022.00023009-2</v>
      </c>
      <c r="D236" s="24">
        <v>44742</v>
      </c>
      <c r="E236" s="37" t="s">
        <v>879</v>
      </c>
      <c r="F236" s="4" t="s">
        <v>128</v>
      </c>
      <c r="G236" s="7" t="str">
        <f t="shared" si="27"/>
        <v>2022NE01290</v>
      </c>
      <c r="H236" s="22" t="s">
        <v>359</v>
      </c>
      <c r="I236" s="39" t="s">
        <v>45</v>
      </c>
      <c r="J236" s="34" t="s">
        <v>1504</v>
      </c>
      <c r="L236" s="14"/>
      <c r="M236" t="s">
        <v>851</v>
      </c>
      <c r="N236" t="str">
        <f t="shared" ref="N236:N238" si="31">"http://www.mpce.mp.br/wp-content/uploads/2022/08/"&amp;M236&amp;".pdf"</f>
        <v>http://www.mpce.mp.br/wp-content/uploads/2022/08/2022NE01290.pdf</v>
      </c>
      <c r="R236" s="44" t="str">
        <f t="shared" si="29"/>
        <v>http://www8.mpce.mp.br/Inexigibilidade/092022000230092.pdf</v>
      </c>
      <c r="S236" s="44" t="str">
        <f t="shared" si="30"/>
        <v>09.2022.00023009-2</v>
      </c>
      <c r="T236" t="s">
        <v>1079</v>
      </c>
      <c r="U236" t="s">
        <v>1080</v>
      </c>
    </row>
    <row r="237" spans="1:21" ht="25.5" x14ac:dyDescent="0.25">
      <c r="A237" s="36" t="s">
        <v>20</v>
      </c>
      <c r="B237" s="4" t="s">
        <v>21</v>
      </c>
      <c r="C237" s="41" t="str">
        <f t="shared" si="28"/>
        <v>09.2022.00023028-1</v>
      </c>
      <c r="D237" s="24">
        <v>44742</v>
      </c>
      <c r="E237" s="37" t="s">
        <v>880</v>
      </c>
      <c r="F237" s="4" t="s">
        <v>128</v>
      </c>
      <c r="G237" s="7" t="str">
        <f t="shared" si="27"/>
        <v>2022NE01292</v>
      </c>
      <c r="H237" s="22" t="s">
        <v>551</v>
      </c>
      <c r="I237" s="39" t="s">
        <v>73</v>
      </c>
      <c r="J237" s="34" t="s">
        <v>1500</v>
      </c>
      <c r="L237" s="14"/>
      <c r="M237" t="s">
        <v>852</v>
      </c>
      <c r="N237" t="str">
        <f t="shared" si="31"/>
        <v>http://www.mpce.mp.br/wp-content/uploads/2022/08/2022NE01292.pdf</v>
      </c>
      <c r="R237" s="44" t="str">
        <f t="shared" si="29"/>
        <v>http://www8.mpce.mp.br/Inexigibilidade/092022000230281.pdf</v>
      </c>
      <c r="S237" s="44" t="str">
        <f t="shared" si="30"/>
        <v>09.2022.00023028-1</v>
      </c>
      <c r="T237" t="s">
        <v>1081</v>
      </c>
      <c r="U237" t="s">
        <v>1082</v>
      </c>
    </row>
    <row r="238" spans="1:21" ht="25.5" x14ac:dyDescent="0.25">
      <c r="A238" s="36" t="s">
        <v>20</v>
      </c>
      <c r="B238" s="4" t="s">
        <v>21</v>
      </c>
      <c r="C238" s="41" t="str">
        <f t="shared" si="28"/>
        <v>09.2022.00023013-7</v>
      </c>
      <c r="D238" s="24">
        <v>44742</v>
      </c>
      <c r="E238" s="37" t="s">
        <v>881</v>
      </c>
      <c r="F238" s="4" t="s">
        <v>128</v>
      </c>
      <c r="G238" s="7" t="str">
        <f t="shared" si="27"/>
        <v>2022NE01299</v>
      </c>
      <c r="H238" s="22" t="s">
        <v>551</v>
      </c>
      <c r="I238" s="39" t="s">
        <v>260</v>
      </c>
      <c r="J238" s="34" t="s">
        <v>1517</v>
      </c>
      <c r="L238" s="14"/>
      <c r="M238" t="s">
        <v>853</v>
      </c>
      <c r="N238" t="str">
        <f t="shared" si="31"/>
        <v>http://www.mpce.mp.br/wp-content/uploads/2022/08/2022NE01299.pdf</v>
      </c>
      <c r="R238" s="44" t="str">
        <f t="shared" si="29"/>
        <v>http://www8.mpce.mp.br/Inexigibilidade/092022000230137.pdf</v>
      </c>
      <c r="S238" s="44" t="str">
        <f t="shared" si="30"/>
        <v>09.2022.00023013-7</v>
      </c>
      <c r="T238" t="s">
        <v>1083</v>
      </c>
      <c r="U238" t="s">
        <v>1084</v>
      </c>
    </row>
    <row r="239" spans="1:21" x14ac:dyDescent="0.25">
      <c r="A239" s="3"/>
      <c r="B239" s="4"/>
      <c r="C239" s="4"/>
      <c r="D239" s="5"/>
      <c r="E239" s="10"/>
      <c r="F239" s="4"/>
      <c r="G239" s="7"/>
      <c r="H239" s="12"/>
      <c r="I239" s="6"/>
      <c r="J239" s="20"/>
      <c r="L239" s="14"/>
    </row>
    <row r="240" spans="1:21" x14ac:dyDescent="0.25">
      <c r="A240" s="65"/>
      <c r="B240" s="66"/>
      <c r="C240" s="66"/>
      <c r="D240" s="66"/>
      <c r="E240" s="66"/>
      <c r="F240" s="66"/>
      <c r="G240" s="66"/>
      <c r="H240" s="66"/>
      <c r="I240" s="66"/>
      <c r="J240" s="66"/>
    </row>
    <row r="241" spans="1:10" x14ac:dyDescent="0.25">
      <c r="A241" s="67"/>
      <c r="B241" s="67"/>
      <c r="C241" s="67"/>
      <c r="D241" s="67"/>
      <c r="E241" s="67"/>
      <c r="F241" s="67"/>
      <c r="G241" s="67"/>
      <c r="H241" s="67"/>
      <c r="I241" s="67"/>
      <c r="J241" s="67"/>
    </row>
    <row r="242" spans="1:10" x14ac:dyDescent="0.25">
      <c r="A242" s="67"/>
      <c r="B242" s="67"/>
      <c r="C242" s="67"/>
      <c r="D242" s="67"/>
      <c r="E242" s="67"/>
      <c r="F242" s="67"/>
      <c r="G242" s="67"/>
      <c r="H242" s="67"/>
      <c r="I242" s="67"/>
      <c r="J242" s="67"/>
    </row>
    <row r="243" spans="1:10" x14ac:dyDescent="0.25">
      <c r="A243" s="67"/>
      <c r="B243" s="67"/>
      <c r="C243" s="67"/>
      <c r="D243" s="67"/>
      <c r="E243" s="67"/>
      <c r="F243" s="67"/>
      <c r="G243" s="67"/>
      <c r="H243" s="67"/>
      <c r="I243" s="67"/>
      <c r="J243" s="67"/>
    </row>
    <row r="244" spans="1:10" x14ac:dyDescent="0.25">
      <c r="A244" s="67"/>
      <c r="B244" s="67"/>
      <c r="C244" s="67"/>
      <c r="D244" s="67"/>
      <c r="E244" s="67"/>
      <c r="F244" s="67"/>
      <c r="G244" s="67"/>
      <c r="H244" s="67"/>
      <c r="I244" s="67"/>
      <c r="J244" s="67"/>
    </row>
    <row r="245" spans="1:10" x14ac:dyDescent="0.25">
      <c r="A245" s="67"/>
      <c r="B245" s="67"/>
      <c r="C245" s="67"/>
      <c r="D245" s="67"/>
      <c r="E245" s="67"/>
      <c r="F245" s="67"/>
      <c r="G245" s="67"/>
      <c r="H245" s="67"/>
      <c r="I245" s="67"/>
      <c r="J245" s="67"/>
    </row>
    <row r="246" spans="1:10" x14ac:dyDescent="0.25">
      <c r="A246" s="67"/>
      <c r="B246" s="67"/>
      <c r="C246" s="67"/>
      <c r="D246" s="67"/>
      <c r="E246" s="67"/>
      <c r="F246" s="67"/>
      <c r="G246" s="67"/>
      <c r="H246" s="67"/>
      <c r="I246" s="67"/>
      <c r="J246" s="67"/>
    </row>
    <row r="247" spans="1:10" x14ac:dyDescent="0.25">
      <c r="A247" s="67"/>
      <c r="B247" s="67"/>
      <c r="C247" s="67"/>
      <c r="D247" s="67"/>
      <c r="E247" s="67"/>
      <c r="F247" s="67"/>
      <c r="G247" s="67"/>
      <c r="H247" s="67"/>
      <c r="I247" s="67"/>
      <c r="J247" s="67"/>
    </row>
    <row r="248" spans="1:10" x14ac:dyDescent="0.25">
      <c r="A248" s="67"/>
      <c r="B248" s="67"/>
      <c r="C248" s="67"/>
      <c r="D248" s="67"/>
      <c r="E248" s="67"/>
      <c r="F248" s="67"/>
      <c r="G248" s="67"/>
      <c r="H248" s="67"/>
      <c r="I248" s="67"/>
      <c r="J248" s="67"/>
    </row>
    <row r="249" spans="1:10" x14ac:dyDescent="0.25">
      <c r="A249" s="67"/>
      <c r="B249" s="67"/>
      <c r="C249" s="67"/>
      <c r="D249" s="67"/>
      <c r="E249" s="67"/>
      <c r="F249" s="67"/>
      <c r="G249" s="67"/>
      <c r="H249" s="67"/>
      <c r="I249" s="67"/>
      <c r="J249" s="67"/>
    </row>
    <row r="250" spans="1:10" x14ac:dyDescent="0.25">
      <c r="A250" s="67"/>
      <c r="B250" s="67"/>
      <c r="C250" s="67"/>
      <c r="D250" s="67"/>
      <c r="E250" s="67"/>
      <c r="F250" s="67"/>
      <c r="G250" s="67"/>
      <c r="H250" s="67"/>
      <c r="I250" s="67"/>
      <c r="J250" s="67"/>
    </row>
    <row r="251" spans="1:10" x14ac:dyDescent="0.25">
      <c r="A251" s="67"/>
      <c r="B251" s="67"/>
      <c r="C251" s="67"/>
      <c r="D251" s="67"/>
      <c r="E251" s="67"/>
      <c r="F251" s="67"/>
      <c r="G251" s="67"/>
      <c r="H251" s="67"/>
      <c r="I251" s="67"/>
      <c r="J251" s="67"/>
    </row>
    <row r="252" spans="1:10" x14ac:dyDescent="0.25">
      <c r="A252" s="67"/>
      <c r="B252" s="67"/>
      <c r="C252" s="67"/>
      <c r="D252" s="67"/>
      <c r="E252" s="67"/>
      <c r="F252" s="67"/>
      <c r="G252" s="67"/>
      <c r="H252" s="67"/>
      <c r="I252" s="67"/>
      <c r="J252" s="67"/>
    </row>
    <row r="253" spans="1:10" x14ac:dyDescent="0.25">
      <c r="A253" s="67"/>
      <c r="B253" s="67"/>
      <c r="C253" s="67"/>
      <c r="D253" s="67"/>
      <c r="E253" s="67"/>
      <c r="F253" s="67"/>
      <c r="G253" s="67"/>
      <c r="H253" s="67"/>
      <c r="I253" s="67"/>
      <c r="J253" s="67"/>
    </row>
    <row r="254" spans="1:10" x14ac:dyDescent="0.25">
      <c r="A254" s="67"/>
      <c r="B254" s="67"/>
      <c r="C254" s="67"/>
      <c r="D254" s="67"/>
      <c r="E254" s="67"/>
      <c r="F254" s="67"/>
      <c r="G254" s="67"/>
      <c r="H254" s="67"/>
      <c r="I254" s="67"/>
      <c r="J254" s="67"/>
    </row>
    <row r="255" spans="1:10" x14ac:dyDescent="0.25">
      <c r="A255" s="67"/>
      <c r="B255" s="67"/>
      <c r="C255" s="67"/>
      <c r="D255" s="67"/>
      <c r="E255" s="67"/>
      <c r="F255" s="67"/>
      <c r="G255" s="67"/>
      <c r="H255" s="67"/>
      <c r="I255" s="67"/>
      <c r="J255" s="67"/>
    </row>
    <row r="256" spans="1:10" ht="16.5" customHeight="1" x14ac:dyDescent="0.25">
      <c r="A256" s="67"/>
      <c r="B256" s="67"/>
      <c r="C256" s="67"/>
      <c r="D256" s="67"/>
      <c r="E256" s="67"/>
      <c r="F256" s="67"/>
      <c r="G256" s="67"/>
      <c r="H256" s="67"/>
      <c r="I256" s="67"/>
      <c r="J256" s="67"/>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7"/>
    </row>
  </sheetData>
  <mergeCells count="1">
    <mergeCell ref="A240:J256"/>
  </mergeCells>
  <phoneticPr fontId="10" type="noConversion"/>
  <hyperlinks>
    <hyperlink ref="E211" r:id="rId1" xr:uid="{0CFFD74C-D688-403B-B546-DE18E1936AD5}"/>
    <hyperlink ref="E213" r:id="rId2" xr:uid="{65BDC918-1C19-442F-ADFF-FD752BB15D52}"/>
    <hyperlink ref="E216" r:id="rId3" xr:uid="{5D6E7DB5-3B50-48C3-AD36-809940B8E2FB}"/>
    <hyperlink ref="E217" r:id="rId4"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4D863D5E-6E7D-4452-A5B9-1F75DF54FAA0}"/>
    <hyperlink ref="E218" r:id="rId5" xr:uid="{3E9B7080-3753-4BE5-9FFA-D627EF9A92D6}"/>
    <hyperlink ref="E220" r:id="rId6" xr:uid="{86C45EF7-B76C-4665-B57A-BC4D1D51EB5C}"/>
    <hyperlink ref="E222" r:id="rId7" display="DEA REFERENTE AO ALUGUEL DO IMÓVEL SEDE DAS PROMOTORIAS DE JUSTIÇA DA COMARCA DE VIÇOSA, CONFORME CONTRATO Nº 51/2019, REFERENTE AO PERÍODO DE 12/08/2021 A 31/12/2021, POR MOTIVO DE REAJUSTE POR TERMO DE APOSTILAMENTO MENCIONADO NA FOLHA 21 DO PGA 09.2022.00009066-4 ." xr:uid="{B4DB43F0-F3E3-4DEB-B670-554A022960E3}"/>
    <hyperlink ref="E206" r:id="rId8"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B19C83AF-E19F-48F3-89ED-D2B895776BD8}"/>
    <hyperlink ref="E207" r:id="rId9" display="REEMBOLSO DO IPTU/2021 REFERENTE AO ALUGUEL DO IMÓVEL SEDE DAS PROMOTORIAS DE JUSTIÇA DA COMARCA DE                      VIÇOSA DO CEARÁ, CONFORME CONTRATO Nº 51/2019.           " xr:uid="{45D2431A-502D-436B-9FD0-12FC5B495991}"/>
    <hyperlink ref="E208" r:id="rId10" display="INSTÂNCIA EM NUVEM PARA HOSPEDAGEM DO SOFTWARE OJS PRONTO PARA RECEBER PUBLICAÇÕES DA REVISTA                       ACADÊMICA DO MPCE. CONFORME CONTRATO 006/2021. REF MAI, JUN E JUL/2022. POR ESTIMATIVA.           " xr:uid="{D0A87FD0-2D4C-4DFF-9F7A-5DA35FAA6F93}"/>
    <hyperlink ref="E178" r:id="rId11" xr:uid="{FA7FF408-2737-42FD-9A4A-C1C867541EEC}"/>
    <hyperlink ref="E179" r:id="rId12" display="LOCAÇÃO DO IMÓVEL COMPLEMENTAR DA PROMOTORIA DE CANINDÉ, CONFORME CONTRATO Nº 31/2017, REF. ABRIL                        A JUNHO/2022.           " xr:uid="{B1EFC951-D447-4438-9A2F-55A69F87D8F3}"/>
    <hyperlink ref="E180" r:id="rId13" display="ALUGUEL DO IMÓVEL SEDE DAS PROMOTORIAS DE JUSTIÇA DE SOBRAL, CONFORME CONTRATO Nº 02/2017, REF. ABRIL,                       MAIO E JUNHO/2022 - POR ESTIMATIVA.           " xr:uid="{AEF505E3-5A7F-4524-A961-7DDF6466C57C}"/>
    <hyperlink ref="E181" r:id="rId14" display="ALUGUEL DO IMÓVEL SEDE DAS PROMOTORIAS DE BARBALHA, CONFORME CONTRATO Nº 04/2013/CPL/PGJ, REF. ABRIL,                        MAIO E JUNHO/2022 - POR ESTIMATIVA           " xr:uid="{2036A1AD-4281-4C9D-9497-53E5A74A7FB6}"/>
    <hyperlink ref="E182" r:id="rId15" display="LOCAÇÃO DE IMÓVEL EM MOMBAÇA/CE CONFORME CONTRATO 84/2019 REFERENTE AOS MESES DE ABRIL A                         JUNHO/2022           " xr:uid="{8111FE17-FC86-4B12-A22B-AC4A7378D517}"/>
    <hyperlink ref="E183" r:id="rId16"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1E923020-CEF8-4CFC-87C3-2D719E751263}"/>
    <hyperlink ref="E185" r:id="rId17"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F795369B-BF54-4BBF-B444-7A3357C16394}"/>
    <hyperlink ref="E186" r:id="rId18"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2810BCCB-30B0-44CB-9260-01AC832C3C38}"/>
    <hyperlink ref="E187" r:id="rId1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AB0BA8B8-3B69-43A2-8858-E1FF00F330AD}"/>
    <hyperlink ref="E188" r:id="rId20"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CBAF9D87-CC95-44B4-807B-B386D72FBE24}"/>
    <hyperlink ref="E189" r:id="rId21"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9E932A20-412F-409F-87D7-2F08446992AE}"/>
    <hyperlink ref="E190" r:id="rId22"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438E576A-D0CC-4D77-9CFB-123035A816D3}"/>
    <hyperlink ref="E193" r:id="rId23" display="BOLETO DA ASSOCIAÇÃO BRASILEIRA DE EDITORES CIENTÍFICOS (ABEC BRASIL) PARA PAGAMENTO DA ANUIDADE DE                      2022, CONFORME CONSTA NO CONTRATO Nº036/2021.           " xr:uid="{D7E8C518-5B33-4C65-AC3F-8290BFA52150}"/>
    <hyperlink ref="E198" r:id="rId24" display="LOCAÇÃO DE IMÓVEL EM MOMBAÇA/CE CONFORME CONTRATO 84/2019 REFERENTE AOS MESES DE JANEIRO A                         MARÇO/2022           " xr:uid="{B226F426-F4D2-40A5-B520-9F05A028924E}"/>
    <hyperlink ref="E200" r:id="rId25" display="PARCELAS DE JAN, FEV E MAR/2022, DOS 26 ALUNOS MATRICULADOS NA &quot;ESPECIALIZAÇÃO EM COMBATE A                      CORRUPÇÃO&quot;, CONFORME CONTRATO Nº 26/2020 - POR ESTIMATIVA.            " xr:uid="{9F78D520-694B-4858-8C3F-AF495FF20518}"/>
    <hyperlink ref="E96" r:id="rId26" display="LOCAÇÃO DO IMÓVEL SITUADO NA RUA LOURENÇO FEITOSA, N°90, JOSÉ BONIFÁCIO, FORTALEZA/CE, CUJA                         FINALIDADE É ABRIGAR A SEDE DAS PROMOTORIAS DE JUSTIÇA CÍVEIS DESTA COMARCA, CONFORME CONTRATO                         006/2017, REFERENTE AOS MESES DE JANEIRO A MARÇO/2022" xr:uid="{95DA25F0-264D-4432-AD00-B20E0166BCD6}"/>
    <hyperlink ref="E97" r:id="rId27" display="SUPLEMENTAÇÃO DE EMPENHO EM R$ 566,04 REF A LOCAÇÃO DE IMÓVEL EM MOMBAÇA-CE RELATIVOS AO MESES DE                      JANEIRO A MARÇO/2022. CONFORME CONTRATO 84/2019.           " xr:uid="{5C1A37C7-949A-40D9-BC10-9E40EE497493}"/>
    <hyperlink ref="E98" r:id="rId28" display="VALORES CORRESPONDENTES A REAJUSTE DE ALUGUEL RETROATIVO A PARTIR DE 22/12/2021 A 31/12/2021,                      REFERENTE AO IMÓVEL ONDE FUNCIONA A SEDE DAS PROMOTORIAS DE JUSTIÇA DE MOMBAÇA, CONFORME CONTRATO                      084/2019." xr:uid="{D1B8876D-F7CF-4D08-A613-B4AEABF52D3D}"/>
    <hyperlink ref="E99" r:id="rId29"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6EF9940E-F151-4E0B-A7E8-95088113D6CC}"/>
    <hyperlink ref="E100" r:id="rId30"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5899F607-D35F-42C9-AE31-E4FD6B6D778F}"/>
    <hyperlink ref="E101" r:id="rId31"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C771E959-E0FB-428A-A37F-60FF4DD91026}"/>
    <hyperlink ref="E102" r:id="rId32"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EE0939BB-95C4-4FB8-87CF-1B6F502FA8BA}"/>
    <hyperlink ref="E103" r:id="rId33"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27B37363-5578-4F9B-A2E6-1204BDD40DF5}"/>
    <hyperlink ref="E104" r:id="rId34"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2E62E3AB-0CF6-41DB-84D1-18A57DF26AC3}"/>
    <hyperlink ref="E105" r:id="rId35" display="PRESTAÇÃO DE SERVIÇO DE HOSPEDAGEM EM NÚVEM E CADASTRAMENTO DOS VOLUMES DA REVISTA ACADÊMICA DA                      ESCOLA SUPERIOR DO MINISTÉRIO PÚBLICO, DE 2017 A 2020, CONF. CONTRATO Nº 06/2021, REF A ABR/2021.           " xr:uid="{FA40ED93-9A89-4444-94F5-D82A7BF0B841}"/>
    <hyperlink ref="E106" r:id="rId36" display="ALUGUEL DE DUAS SALAS COMERCIAIS ONDE FUNCIONAM AS PROMOTORIAS DE JUSTIÇA DE JUAZEIRO DO NORTE,                      CONFORME CONTRATO Nº 12/2017/CPL/PGJ, REF. ABRIL, MAIO E JUNHO/2022 - POR ESTIMATIVA.           " xr:uid="{85203935-88F2-44D2-A9DC-B6F0DE258C1A}"/>
    <hyperlink ref="E107" r:id="rId37" display="ALUGUEL DO IMÓVEL SEDE DAS PROMOTORIAS DE JUSTIÇA DE SOBRAL, CONFORME CONTRATO Nº 02/2017, REF. ABRIL,                       MAIO E JUNHO/2022 - POR ESTIMATIVA.           " xr:uid="{F0ED7375-CCEB-467A-AE66-A1991F642B22}"/>
    <hyperlink ref="E108" r:id="rId38" display="LOCAÇÃO DO IMÓVEL COMPLEMENTAR DA PROMOTORIA DE CANINDÉ, CONFORME CONTRATO Nº 31/2017, REF. ABRIL                         A JUNHO/2022.           " xr:uid="{734FF411-4943-4EFA-9BB6-10B6958B8556}"/>
    <hyperlink ref="E109" r:id="rId39" display="ALUGUEL DO IMÓVEL SEDE DAS PROMOTORIAS DE BARBALHA, CONFORME CONTRATO Nº 04/2013/CPL/PGJ, REF. ABRIL,                        MAIO E JUNHO/2022 - POR ESTIMATIVA            " xr:uid="{20663DD2-B2D7-4121-A432-168AB4DA2474}"/>
    <hyperlink ref="E110" r:id="rId40" display="LOCAÇÃO DE IMÓVEL EM MOMBAÇA/CE CONFORME CONTRATO 84/2019 REFERENTE AOS MESES DE ABRIL A                          JUNHO/2022           " xr:uid="{88577AE3-ECEF-4D8F-9459-5F768AE394CE}"/>
    <hyperlink ref="E111" r:id="rId41" display="PARCELAS DE ABR, MAI E JUN/2022 DOS 26 ALUNOS MATRICULADOS NA &quot;ESPECIALIZAÇÃO EM COMBATE A CORRUPÇÃO&quot;,                     CONFORME CONTRATO Nº 26/2020 - POR ESTIMATIVA.            " xr:uid="{3A891731-C032-4FAF-806E-64B2C544794A}"/>
    <hyperlink ref="E112" r:id="rId42" display="ALUGUEL DO IMÓVEL SEDE DAS PROMOTORIAS DE JUSTIÇA DE SÃO BENEDITO, CONFORME CONTRATO Nº 34/2021,                       REFERENTE ABRIL, MAIO E JUNHO/2022.           " xr:uid="{C24A86EE-2293-48B4-9478-582CA633E457}"/>
    <hyperlink ref="E113" r:id="rId43" display="LOCAÇÃO DE IMÓVEL PARA ABRIGAR A SEDE DAS PROMOTORIAS DE JUSTIÇA EM ALTO SANTO/CE CONFORME CONTRATO                       025/2021 REFERENTE ABRIL A JUNHO/2022           " xr:uid="{89C0EADB-0E4F-4745-9F16-018F4ABE24E5}"/>
    <hyperlink ref="E114" r:id="rId44" display="ALUGUEL DO IMÓVEL SEDE DAS PROMOTORIAS DE RUSSAS (PISO SUPERIOR), CONFORME CONTRATO Nº 35/2021,                       REFERENTE ABRIL, MAIO E JUNHO/2022.           " xr:uid="{1C375B60-47A8-4C57-8844-36E39949D453}"/>
    <hyperlink ref="E115" r:id="rId45" display="LOCAÇÃO DE IMÓVEL PARA ABRIGAR A SEDE DAS PROMOTORIAS DE JUSTIÇA EM BREJO SANTO/CE CONFORME                       CONTRATO 026/2021 REFERENTE ABRIL A JUNHO/2022           " xr:uid="{08A12FDE-4AEA-4F4E-8973-A44C9D57526A}"/>
    <hyperlink ref="E116" r:id="rId46" display="ALUGUEL DO IMÓVEL SEDE DAS PROMOTORIAS DE JUSTIÇA DE MARANGUAPE, CONFORME CONTRATO Nº 26/2017, REF.                       ABRIL, MAIO E JUNHO/2022 - POR ESTIMATIVA           " xr:uid="{312DFB35-6C5B-4526-A555-B564BAE2B178}"/>
    <hyperlink ref="E117" r:id="rId47" display="ALUGUEL DO IMÓVEL SEDE DAS PROMOTORIAS DE JUSTIÇA DE GRANJA, CONFORME CONTRATO Nº 74/2019, REFERENTE                       ABR, MAI E JUN/2022 - POR ESTIMATIVA           " xr:uid="{8B4F16CE-BA8F-43D5-A4B0-5EA85C4EAE9C}"/>
    <hyperlink ref="E118" r:id="rId48" display="ALUGUEL DO IMÓVEL SEDE DAS PROMOTORIAS DE JUSTIÇA DA COMARCA DE VIÇOSA, CONFORME CONTRATO Nº                      51/2019, REFERENTE AOS MESES DE ABR, MAI E JUN/2022.            " xr:uid="{FDACA311-BC86-4905-8418-92F2DCD49E3F}"/>
    <hyperlink ref="E119" r:id="rId49" display="ALUGUEL DO IMÓVEL SEDE DAS PROMOTORIAS DE JUSTIÇA DE PARAIBAPA, CONFORME CONTRATO Nº 85/2019,                       REFERENTE OS MESES DE ABR, MAI E JUN/2022.           " xr:uid="{AA9E1F67-1A19-437B-B7F4-3FC6414AE0DE}"/>
    <hyperlink ref="E120" r:id="rId50" display="ALUGUEL DO IMÓVEL SEDE DAS PROMOTORIAS DE JUSTIÇA DE ACARAÚ, CONFORME CONTRATO Nº 61/2019, REF. ABR,                       MAI E JUN/2022 - POR ESTIMATIVA.           " xr:uid="{3477BC8F-F2DB-4509-BA5A-A883AAA71E84}"/>
    <hyperlink ref="E125" r:id="rId51" display="FORNECIMENTO DE PRODUTOS E DE DIVERSOS SERVIÇOS DOS CORREIOS POR MEIO DOS CANAIS DE ATENDIMENTO                       DISPONIBILIZADOS, CONFORME CONTRATO 023/2020, REFERENTE AOS MESES DE ABRIL, MAIO E JUNHO/2022.           " xr:uid="{52EC1B15-BF8A-441C-8F23-6F13B7E57C33}"/>
    <hyperlink ref="E129" r:id="rId52"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BD535A76-4A92-4654-83E4-3072DF17A57B}"/>
    <hyperlink ref="E130" r:id="rId53"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0CCD9508-CBCC-4A1F-9C44-0AE282C00D9C}"/>
    <hyperlink ref="E131" r:id="rId54" display="SUPLEMENTAÇÃO DE EMPENHO EM R$ 566,04 REF A LOCAÇÃO DE IMÓVEL EM MOMBAÇA-CE RELATIVOS AO MESES DE                      JANEIRO A MARÇO/2022. CONFORME CONTRATO 84/2019.           " xr:uid="{E6991918-7D1A-465F-A368-04EE715560FF}"/>
    <hyperlink ref="E150" r:id="rId55" display="SERVIÇO DE MANUTENÇÃO PREVENTIVA E CORRETIVA DO ELEVADOR DO PRÉDIO DAS PROMOTORIAS CRIMINAIS,                       CONFORME CONTRATO Nº 35/2018, REF. ABR, MAI E JUN/2022 -POR ESTIMATIVA.           " xr:uid="{553303B6-01FA-4F87-89C3-BC916160D3CE}"/>
    <hyperlink ref="E152" r:id="rId56" display="SERVIÇO DE MANUTENÇÃO DO ELEVADOR DO PRÉDIO DAS PROMOTORIAS DE INVESTIGAÇÕES, CONFORME CONTRATO                       053/2019. REF. ABR, MAI E JUN/2022.           " xr:uid="{8B42477A-46C9-4DE7-A328-549921FE1240}"/>
    <hyperlink ref="E24" r:id="rId57" display="LOCAÇÃO DO IMÓVEL DA PROMOTORIA DE JUSTIÇA DA COMARCA DE VIÇOSA/CE CONFORME CONTRATO 051/2019                      REFERENTE AOS MESES DE JANEIRO A MARÇO/2022            " xr:uid="{51925BB4-5497-47A8-BAEE-55174376EA9B}"/>
    <hyperlink ref="E25" r:id="rId58" display="LOCAÇÃO DO IMÓVEL DA PROMOTORIA DE JUSTIÇA DE MORADA NOVA/CE CONFORME CONTRATO 043/2013 REFERENTE                      AOS MESES DE JANEIRO A MARÇO/2022           " xr:uid="{6C128788-4639-40A1-807D-E5244381B524}"/>
    <hyperlink ref="E26" r:id="rId59" display="LOCAÇÃO DO IMÓVEL DA PROMOTORIA DE JUSTIÇA DE CRATEÚS/CE CONFORME CONTRATO 040/2018 REFERENTE AOS                      MESES DE JANEIRO A MARÇO/2022           " xr:uid="{FE2D0B84-622F-4EDA-90C0-4BB6B369809C}"/>
    <hyperlink ref="E27" r:id="rId60" display="LOCAÇÃO DO IMÓVEL SEDE DAS PROMOTORIAS DE JUSTIÇA E DECON DE ICÓ/CE CONFORME CONTRATO 037/2011                      REFERENTE AOS MESES DE JANEIRO A MARÇO/2022            " xr:uid="{6D4835C9-83A1-4C33-8E8B-1FC0A6341C62}"/>
    <hyperlink ref="E28" r:id="rId61" display="LOCAÇÃO DO IMÓVEL SEDE DAS PROMOTORIAS DE JUSTIÇA QUIXERAMOBIM/CE CONFORME CONTRATO 029/2012                      REFERENTE AOS MESES DE JANEIRO A MARÇO/2022            " xr:uid="{C3B06926-D457-40FB-84E2-4BF019DD676D}"/>
    <hyperlink ref="E29" r:id="rId62" display="LOCAÇÃO DO IMÓVEL SEDE DAS PROMOTORIAS DE JUSTIÇA DE TIANGUÁ/CE CONFORME APOSTILAMENTO N° 2 E                      CONTRATO 022/2013 REFERENTE AOS MESES DE JANEIRO A MARÇO/2022            " xr:uid="{BC580F06-4BEF-4751-B292-9A058BA79FC8}"/>
    <hyperlink ref="E30" r:id="rId63" display="LOCAÇÃO DO IMÓVEL SEDE DAS PROMOTORIAS DE JUSTIÇA DE GUAIÚBA/CE CONFORME CONTRATO 022/2010                      REFERENTE AOS MESES DE JANEIRO A MARÇO/2022            " xr:uid="{A8D93A17-2AFB-46EF-A8DB-BEFE526A25C9}"/>
    <hyperlink ref="E31" r:id="rId64" display="LOCAÇÃO DO IMÓVEL SEDE DAS PROMOTORIAS DE JUSTIÇA DE CANINDÉ/CE CONFORME APOSTILAMENTO N° 009/2017 E                      CONTRATO 009/2016 REFERENTE AOS MESES DE JANEIRO A MARÇO/2022            " xr:uid="{F49A1C5B-3449-4E66-87D1-0E351732E9F8}"/>
    <hyperlink ref="E32" r:id="rId65" display="LOCAÇÃO DO IMÓVEL SEDE DAS PROMOTORIAS DE JUSTIÇA DE JARDIM/CE CONFORME CONTRATO 008/2017 REFERENTE                      AOS MESES DE JANEIRO A MARÇO/2022           " xr:uid="{0290A2A8-8330-4D72-806B-849798001E58}"/>
    <hyperlink ref="E34" r:id="rId66" display="PARCELAS DE JAN, FEV E MAR/2022, DOS 26 ALUNOS MATRICULADOS NA &quot;ESPECIALIZAÇÃO EM COMBATE A                     CORRUPÇÃO&quot;, CONFORME CONTRATO Nº 26/2020 - POR ESTIMATIVA.           " xr:uid="{34FF2BFF-E53B-4B2E-981E-2E638FB87A97}"/>
    <hyperlink ref="E35" r:id="rId67" display="TAXAS CONDOMINIAIS REFERENTES A SALA 403 DO EDIFÍCIO OFFICE &amp; MEDICAL CENTER, SITUADO NA AVENIDA                      EUSÉBIO DE QUEIROZ, N° 4808, CENTRO, EUASÉBIO CONFORME CONTRATO 045/2021 REFERENTE JANEIRO A                      MARÇO/2022" xr:uid="{61068E85-3042-437D-A907-5FDD75C5A36E}"/>
    <hyperlink ref="E36" r:id="rId68" display="LOCAÇÃO DA SALA 403 DO EDIFÍCIO OFFICE &amp; MEDICAL CENTER, SITUADO NA AVENIDA EUSÉBIO DE QUEIROZ, N° 4808,                      CENTRO, EUSÉBIO PARA ABRIGAR A SEDE DAS PROMOTORIAS DE JUSTIÇA CONFORME CONTRATO 045/2021 REFERENTE                      JANEIRO A MARÇO/2022" xr:uid="{5231786D-88CC-4A60-A676-B2983D87D2C1}"/>
    <hyperlink ref="E37" r:id="rId69" display="LOCAÇÃO DE IMÓVEL PARA ABRIGAR A SEDE DAS PROMOTORIAS DE JUSTIÇA EM ALTO SANTO/CE CONFORME CONTRATO                      025/2021 REFERENTE JANEIRO A MARÇO/2022            " xr:uid="{232C8302-C4F6-45DE-9FC8-71FF8E5ACFE2}"/>
    <hyperlink ref="E38" r:id="rId70" display="LOCAÇÃO DE IMÓVEL PARA ABRIGAR A SEDE DAS PROMOTORIAS DE JUSTIÇA EM BREJO SANTO/CE CONFORME                      CONTRATO 026/2021 REFERENTE JANEIRO A MARÇO/2022            " xr:uid="{1DF227BC-7498-4620-831C-B346DE19CAB0}"/>
    <hyperlink ref="E39" r:id="rId71" display="LOCAÇÃO DE IMÓVEL PARA ABRIGAR A SEDE DAS PROMOTORIAS DE JUSTIÇA EM CAUCAIA/CE CONFORME CONTRATO                       048/2019 REFERENTE JANEIRO A MARÇO/2022           " xr:uid="{CBCC44A3-A7BF-4474-84B2-0AFBA3ADA231}"/>
    <hyperlink ref="E40" r:id="rId72" display="TAXAS CONDOMINIAIS REFERENTES A SALA 403 DO EDIFÍCIO OFFICE &amp; MEDICAL CENTER, SITUADO NA AVENIDA EUSÉBIO                   DE QUEIROZ, N° 4808, CENTRO, EUASÉBIO CONFORME CONTRATO 045/2021 REFERENTE JANEIRO A MARÇO/2022           " xr:uid="{76CD3040-609F-4B27-9C7A-2F28854D9EC6}"/>
    <hyperlink ref="E41" r:id="rId73" display="LOCAÇÃO DA SALA 403 DO EDIFÍCIO OFFICE &amp; MEDICAL CENTER, SITUADO NA AVENIDA EUSÉBIO DE QUEIROZ, N° 4808,                   CENTRO, EUSÉBIO PARA ABRIGAR A SEDE DAS PROMOTORIAS DE JUSTIÇA CONFORME CONTRATO 045/2021 REFERENTE                   JANEIRO A MARÇO/2022" xr:uid="{979AAB50-1278-4728-8B0B-77474A479E96}"/>
    <hyperlink ref="E42" r:id="rId74" display="TAXAS CONDOMINIAIS REFERENTES A SALA 403 DO EDIFÍCIO OFFICE &amp; MEDICAL CENTER, SITUADO NA AVENIDA                      EUSÉBIO DE QUEIROZ, N°4808, CENTRO, EUSÉBIO CONFORME CONTRATO 045/2021 REFERENTE JANEIRO A                      MARÇO/2022" xr:uid="{9BA2D03C-9E61-46F2-B1A6-61044F51EA31}"/>
    <hyperlink ref="E43" r:id="rId75" display="ALUGUEL DO IMÓVEL SEDE DAS PROMOTORIAS DE RUSSAS, CONFORME CONTRATO Nº 08/2015/CPL/PGJ, REF. JAN, FEV                       E MAR/2022 - POR ESTIMATIVA.           " xr:uid="{5AF768F6-0123-44EE-B477-2007C078EC95}"/>
    <hyperlink ref="E44" r:id="rId76" display="LOCAÇÃO DA SALA 403 DO EDIFÍCIO OFFICE &amp; MEDICAL CENTER, SITUADO NA AVENIDA EUSÉBIO DE QUEIROZ, N° 4808,                       CENTRO, EUSÉBIO PARA ABRIGAR A SEDE DAS PROMOTORIAS DE JUSTIÇA CONFORME CONTRATO 045/2021 REFERENTE                       JANEIRO A MARÇO/2022" xr:uid="{C4B3F339-48E3-4225-8CFF-6D12C2FB8204}"/>
    <hyperlink ref="E45" r:id="rId77" display="ALUGUEL DO IMÓVEL SEDE DAS PROMOTORIAS DE BARBALHA, CONFORME CONTRATO Nº 04/2013/CPL/PGJ, REF. JAN,                        FEV E MAR/2022 - POR ESTIMATIVA            " xr:uid="{F45FFA9E-BDD6-4860-AB20-F4744096F3DC}"/>
    <hyperlink ref="E46" r:id="rId78" display="ALUGUEL DO IMÓVEL SEDE DAS PROMOTORIAS DE JUSTIÇA DE SOBRAL, CONFORME CONTRATO Nº 02/2017, REF. JAN,                       FEV E MAR/2022 - POR ESTIMATIVA.           " xr:uid="{A63BB093-3AE7-4AFE-A90D-37A9169AA407}"/>
    <hyperlink ref="E47" r:id="rId79" display="ALUGUEL DO IMÓVEL SEDE DAS PROMOTORIAS DE BATURITÉ, CONFORME CONTRATO Nº 04/2020, REF. JAN, FEV E                       MAR/2022 - POR ESTIMATIVA           " xr:uid="{931C669C-8F11-46B5-9F3D-86B7148F34BE}"/>
    <hyperlink ref="E48" r:id="rId80" display="ALUGUEL DO IMÓVEL SEDE DO NÚCLEO DE MEDIAÇÃO COMUNITÁRIA DE MARACANAÚ, CONFORME CONTRATO Nº                       20/2017, REF. JAN, FEV E MAR/2022 - POR ESTIMATIVA.           " xr:uid="{FB32DA64-7FD5-46B1-A3A4-42BEA5F49BA2}"/>
    <hyperlink ref="E49" r:id="rId81" display="ALUGUEL DE DUAS SALAS COMERCIAIS ONDE FUNCIONAM AS PROMOTORIAS DE JUSTIÇA DE JUAZEIRO DO NORTE,                      CONFORME CONTRATO Nº 12/2017/CPL/PGJ, REF. JAN, FEV E MAR/2022 - POR ESTIMATIVA.            " xr:uid="{23029BB4-8108-4851-B856-5772135192D4}"/>
    <hyperlink ref="E50" r:id="rId82" display="CONDOMÍNIO DE DUAS SALAS COMERCIAIS ONDE FUNCIONAM AS PROMOTORIAS DE JUSTIÇA DE JUAZEIRO DO NORTE,                      CONFORME CONTRATO Nº 12/2017/CPL/PGJ, REF. JAN, FEV E MAR/2022 - POR ESTIMATIVA.           " xr:uid="{60236D06-4702-4A30-A273-7A5B45E4F3D3}"/>
    <hyperlink ref="E52" r:id="rId83"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EC6DEBBA-DFF0-48B6-8A0C-D41B5600484B}"/>
    <hyperlink ref="E53" r:id="rId84"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619E3B54-C920-4B6C-80CD-E7AE8D4392DD}"/>
    <hyperlink ref="E54" r:id="rId85"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DE4AD65E-FC75-4934-B92C-A0CCD1424352}"/>
    <hyperlink ref="E55" r:id="rId86"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41FA9FEA-F6E8-4182-A359-F9E274350C21}"/>
    <hyperlink ref="E56" r:id="rId87"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2EC433E4-3AB4-4D11-90DF-C7382D298487}"/>
    <hyperlink ref="E57" r:id="rId88"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59E9C405-DD59-4202-9D33-7087404C43BE}"/>
    <hyperlink ref="E58" r:id="rId89"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9FDBB381-91E8-42E0-A703-4AC684BA1218}"/>
    <hyperlink ref="E59" r:id="rId90"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B14D6F36-46AE-40E5-A0FE-8DE1A825BC93}"/>
    <hyperlink ref="E60" r:id="rId91" display="LOCAÇÃO DO IMÓVEL LOCALIZADO NA RUA NELSON STUDART, N°199, LUCIANO CAVALCANTE, FORTALEZA/CE, CUJA                      FINALIDADE É ABRIGAR A SEDE DAS PROMOTORIAS DE JUSTIÇA DA FAZENDA PÚBLICA, NUDETOR E GDESC, CONFORME                      CONTRATO N°028/2015 REFERENTE JANEIRO A MARÇO/2022" xr:uid="{73F63523-18C3-488F-9240-475712D97A7E}"/>
    <hyperlink ref="E61" r:id="rId92" display="LOCAÇÃO DO IMÓVEL LOCALIZADO NA RUA NELSON STUDART, N°199, LUCIANO CAVALCANTE, FORTALEZA/CE, CUJA                  FINALIDADE É ABRIGAR A SEDE DAS PROMOTORIAS DE JUSTIÇA DA FAZENDA PÚBLICA, NUDETOR E GDESC, CONFORME                  CONTRATO N°028/2015 REFERENTE JANEIRO A MARÇO/2022" xr:uid="{DCCF2C46-3C42-4D70-9AD4-39966D06DBC0}"/>
    <hyperlink ref="E62" r:id="rId93" display="LOCAÇÃO DO IMÓVEL LOCALIZADO NA RUA MAJOR FACUNDO, N°2240, FÁTIMA, FORTALEZA/CE, CUJA FINALIDADE É                        ABRIGAR O ARQUIVO DE DOCUMENTOS DO MP/CE, CONFORME CONTRATO N°001/2003 REFERENTE JANEIRO A                        MARÇO/2022" xr:uid="{C6D17AF5-721A-44DD-9298-C7AC9AA23B4D}"/>
    <hyperlink ref="E63" r:id="rId94" display="ALUGUEL DO IMÓVEL SEDE DAS PROMOTORIAS DE JUSTIÇA DE MARANGUAPE, CONFORME CONTRATO Nº 26/2017, REF.                       JAN, FEV E MAR/2022 - POR ESTIMATIVA           " xr:uid="{99F8E854-DC85-46CC-9D01-70FE6612AE64}"/>
    <hyperlink ref="E64" r:id="rId95" display="ALUGUEL DO IMÓVEL SEDE DAS PROMOTORIAS DE JUSTIÇA DE GRANJA, CONFORME CONTRATO Nº 74/2019,                       REFERENTE: JAN, FEV E MAR/2022 - POR ESTIMATIVA           " xr:uid="{1E45431C-8BED-45EC-B0E1-C7A77B517C0E}"/>
    <hyperlink ref="E65" r:id="rId96" display="TAXAS CONDOMINIAIS DO IMÓVEL SEDE DA 8ª PROMOTORIA DE JUSTIÇA DE JUAZEIRO DO NORTE, CONFORME                       CONTRATO Nº 63/2019, REF. JAN, FEV E MAR/2022 - POR ESTIMATIVA.           " xr:uid="{6596D10B-B3B0-4E6F-A8CD-2AFD524E873E}"/>
    <hyperlink ref="E66" r:id="rId97" display="ALUGUEL DO IMÓVEL SEDE DAS PROMOTORIAS DE JUSTIÇA DE ACARAÚ, CONFORME CONTRATO Nº 61/2019, REF. JAN,                       FEV E MAR/2022 - POR ESTIMATIVA.           " xr:uid="{10C170BF-D0C7-4B93-A216-938D6E35859B}"/>
    <hyperlink ref="E67" r:id="rId98" display="ALUGUEL DO IMÓVEL SEDE DAS PROMOTORIAS DE CASCAVEL, CONFORME CONTRATO Nº 39/2013/CPL/PGJ, REFERENTE                       JAN, FEV E MAR/2022 - POR ESTIMATIVA           " xr:uid="{E874E782-4DCB-4B2D-9BEE-219D4F4827C5}"/>
    <hyperlink ref="E68" r:id="rId99" display="TAXAS CONDOMINIAIS DO IMÓVEL SEDE DAS PROMOTORIAS DE JUSTIÇA DO EUSÉBIO, CONFORME CONTRATO Nº                       27/2021, REFERENTE JAN, FEV E MAR/2022 - POR ESTIMATIVA.           " xr:uid="{CCFE4FA7-6DF8-4FAD-95A9-3625CE557B8E}"/>
    <hyperlink ref="E69" r:id="rId100"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0FD35624-B3CA-4721-B0AA-9AF3A0908DBA}"/>
    <hyperlink ref="E70" r:id="rId101" display="LOCAÇÃO DE IMÓVEL PARA ABRIGAR A SEDE DAS PROMOTORIAS DE JUSTIÇA EM CAUCAIA/CE CONFORME CONTRATO                       048/2019 REFERENTE JANEIRO A MARÇO/2022           " xr:uid="{659A0132-AD21-4F0D-A815-45B5465D58E4}"/>
    <hyperlink ref="E71" r:id="rId102" display="LOCAÇÃO DE IMÓVEL EM MOMBAÇA/CE CONFORME CONTRATO 84/2019 REFERENTE AOS MESES DE JANEIRO A                         MARÇO/2022           " xr:uid="{D4AB5508-79FF-4A01-94D7-D46FED2B0513}"/>
    <hyperlink ref="E72" r:id="rId103" display="ALUGUEL DO IMÓVEL SEDE DAS PROMOTORIAS DE RUSSAS, CONFORME CONTRATO Nº 35/2021, REFERENTE JAN, FEV                         E MAR/2022.           " xr:uid="{B218FB9B-1C85-4CDD-A61A-B25472884AC5}"/>
    <hyperlink ref="E74" r:id="rId104" display="SERVIÇOS DOS CORREIOS POR MEIO DOS CANAIS DE ATENDIMENTO DISPONIBILIZADOS, CONFORME CONTRATO                        023/2020, REFERENTE AOS MESES JAN, FEV E MAR/2022.           " xr:uid="{7B9EF755-2693-4855-8A78-9CE5F4CC251E}"/>
    <hyperlink ref="E79" r:id="rId105" display="ALUGUEL DO IMÓVEL SEDE DA 8ª PROMOTORIA DE JUSTIÇA DE JUAZEIRO DO NORTE, CONFORME CONTRATO Nº                       63/2019, REFERENTE JAN, FEV E MAR/2022.           " xr:uid="{89E2653C-9F59-48D5-99C1-5EB9E4374A08}"/>
    <hyperlink ref="E80" r:id="rId106" display="LOCAÇÃO DO IMÓVEL EM PARAIBAPA-CE CONFORME CONTRATO 085/2019 REFERENTE OS MESES DE JANEIRO A                          MARÇO/2022           " xr:uid="{20DC81EE-3050-4033-9247-AC567B829830}"/>
    <hyperlink ref="E87" r:id="rId107" display="ALUGUEL DO IMÓVEL SEDE DAS PROMOTORIAS DE JUSTIÇA DO EUSÉBIO, CONFORME CONTRATO Nº 27/2021,                        REFERENTE AOS MESES DE JAN, FEV E MAR/2022.           " xr:uid="{9C950F75-33BE-4A80-AD0D-48F386BCF4C7}"/>
    <hyperlink ref="E88" r:id="rId108" display="ALUGUEL DO IMÓVEL SEDE DAS PROMOTORIAS DE JUSTIÇA DE SÃO BENEDITO, CONFORME CONTRATO Nº 34/2021,                       REFERENTE JAN, FEV E MAR/2022.           " xr:uid="{ECE4A041-B910-4A43-95CE-FAB09D847A4A}"/>
    <hyperlink ref="E89" r:id="rId109" display="ALUGUEL DO IMÓVEL SEDE DAS PROMOTORIAS DE JAGUARIBE, CONFORME CONTRATO Nº 24/2019, REF. JAN, FEV E                           MAR/2022.           " xr:uid="{DEDD3B79-7A15-4492-893B-C52A235DE560}"/>
    <hyperlink ref="E90" r:id="rId110" display="LOCAÇÃO DO IMÓVEL SITUADO NA RUA LOURENÇO FEITOSA, N°90, JOSÉ BONIFÁCIO, FORTALEZA/CE, CUJA FINALIDADE                        É ABRIGAR A SEDE DAS PROMOTORIAS DE JUSTIÇA CÍVEIS DESTA COMARCA, CONFORME CONTRATO 006/2017,                        REFERENTE AOS MESES DE JANEIRO A MARÇO/2022" xr:uid="{5FEB0949-C75C-4F21-9F9C-FE08E35858B8}"/>
    <hyperlink ref="E91" r:id="rId111" display="FORNECIMENTO DE SERVIÇOS DE MANUTENÇÕES PREVENTIVAS E CORRETIVAS DA PLATAFORMA ELEVATÓRIA DO                       PRÉDIO DE INVESTIGAÇÕES, CONFORME CONTRATO 053/2019.           " xr:uid="{85B694DD-C409-46D9-85A9-4C73C8B98DC2}"/>
    <hyperlink ref="E92" r:id="rId112"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B88A9E9C-2B3A-4044-B3E4-916F1EBA73DA}"/>
    <hyperlink ref="E93" r:id="rId113" display="LOCAÇÃO DO IMÓVEL SEDE DAS PROMOTORIAS DE JUSTIÇA DE JUAZEIRO DO NORTE/CE, CONFORME CONTRATO N°                       001/2015, APOSTILAMENTO 006/2017 E 5° ADITIVO, REFERENTE JANEIRO A MARÇO/2022.           " xr:uid="{A7A38B77-9108-4C32-A7B8-F5D1C943B876}"/>
    <hyperlink ref="E94" r:id="rId114" display="REEMBOLSO DO IPTU/2022, REFERENTE AO IMÓVEL ONDE FUNCIONA A SEDE DAS PROMOTORIAS DE JUSTIÇA DA                      COMARCA DE GRANJA/CE, IMÓVEL DE PROPRIEDADE DO SR ARY FONTENELE BATISTA, CONFORME CONTRATO 074/2019.           " xr:uid="{5446BDA1-D71F-4DAC-8767-1A7C341FF0F2}"/>
    <hyperlink ref="E81" r:id="rId115" xr:uid="{6364349A-1890-4B39-A1D3-3E9004B67672}"/>
    <hyperlink ref="E3" r:id="rId116" xr:uid="{4039BC5F-6DA6-4B39-80E3-064EEF9AF5DB}"/>
    <hyperlink ref="E4" r:id="rId117" xr:uid="{C60BBB2E-FA9E-40CA-A6C6-1BB767B9A89D}"/>
    <hyperlink ref="E17" r:id="rId118" xr:uid="{CCEED117-F77F-4EC5-8881-1FF7D3BD7DE2}"/>
    <hyperlink ref="E18" r:id="rId119" xr:uid="{D7F65CA6-0108-494C-AE41-3DEA77CF3AE2}"/>
    <hyperlink ref="E19" r:id="rId120" xr:uid="{CE9F26EC-6D66-4F99-A640-530E87732045}"/>
    <hyperlink ref="E20" r:id="rId121" xr:uid="{584BF49E-B83A-48E9-954F-57844EF87227}"/>
    <hyperlink ref="E21" r:id="rId122" xr:uid="{6B738654-3496-406E-B9B4-71BB9DFEEEED}"/>
    <hyperlink ref="E22" r:id="rId123" xr:uid="{47A5E52D-2094-4057-98D3-CFF4E44E1FF8}"/>
    <hyperlink ref="E23" r:id="rId124" xr:uid="{BE316631-396A-49A4-9DC2-5DBE79F8E862}"/>
    <hyperlink ref="E83" r:id="rId125" display="SERVIÇO DE REGISTRO E EMISSÃO DO DIGITAL OBJECT IDENTIFER (DOI), GERADO TRIMESTRALMENTE PELA ASSOCIAÇÃO                      BRASILEIRA DE EDITORES CIENTÍFICOS (ABEC BRASIL) E PELA AGÊNCIA DE REGISTRO DE NÚMEROS DOI CROSSREF,                      CONFORME CONSTA NO CONTRATO Nº 036/2021." xr:uid="{406F9319-15A8-4CDC-908A-5A4F9984416D}"/>
    <hyperlink ref="T121" r:id="rId126" display="http://www8.mpce.mp.br/inexigibilidade/092022000085394.pdf" xr:uid="{ED624152-19DE-4543-B1B0-F89FABE3A11B}"/>
    <hyperlink ref="T126" r:id="rId127" xr:uid="{D29618D6-5589-4AD2-B360-497112D166CC}"/>
    <hyperlink ref="E168" r:id="rId128" xr:uid="{841A54FB-0090-441A-B92C-289285BEB48A}"/>
    <hyperlink ref="E169" r:id="rId129" display="ALUGUEL DO IMÓVEL SEDE DAS PROMOTORIAS DE JUSTIÇA DE MARANGUAPE, CONFORME CONTRATO Nº 26/2017, REF. ABRIL, MAIO E JUNHO/2022 - POR ESTIMATIVA           " xr:uid="{2CB93C26-43B9-43DB-AEEA-4DCEE4F97809}"/>
    <hyperlink ref="E170" r:id="rId130" display="ALUGUEL DO IMÓVEL SEDE DAS PROMOTORIAS DE JUSTIÇA DE SÃO BENEDITO, CONFORME CONTRATO Nº 34/2021, REFERENTE ABRIL, MAIO E JUNHO/2022.           " xr:uid="{50E94A3B-E095-43BE-99C7-B32D69631B3F}"/>
    <hyperlink ref="E171" r:id="rId131" display="ALUGUEL DO IMÓVEL SEDE DAS PROMOTORIAS DE RUSSAS (PISO SUPERIOR), CONFORME CONTRATO Nº 35/2021, REFERENTE ABRIL, MAIO E JUNHO/2022.           " xr:uid="{734D150B-75B2-4EAF-A437-F00A2F3484A6}"/>
    <hyperlink ref="E172" r:id="rId132" display="LOCAÇÃO DE IMÓVEL PARA ABRIGAR A SEDE DAS PROMOTORIAS DE JUSTIÇA EM BREJO SANTO/CE CONFORME CONTRATO 026/2021 REFERENTE ABRIL A JUNHO/2022           " xr:uid="{B2A59CA8-426E-4966-9648-5512B2F92AC3}"/>
    <hyperlink ref="E173" r:id="rId133" display="LOCAÇÃO DE IMÓVEL PARA ABRIGAR A SEDE DAS PROMOTORIAS DE JUSTIÇA EM ALTO SANTO/CE CONFORME CONTRATO 025/2021 REFERENTE ABRIL A JUNHO/2022           " xr:uid="{6102DD24-5CC9-40A2-BD7F-3CECBDA8DF2F}"/>
    <hyperlink ref="E174" r:id="rId134" display="ALUGUEL DO IMÓVEL SEDE DAS PROMOTORIAS DE JUSTIÇA DE PARAIBAPA, CONFORME CONTRATO Nº 85/2019, REFERENTE OS MESES DE ABR, MAI E JUN/2022.           " xr:uid="{7E473257-2D1D-4EBC-85FE-7D816809B188}"/>
    <hyperlink ref="E175" r:id="rId135" xr:uid="{7469AD74-2A30-45CB-B017-8F60B9A7D226}"/>
    <hyperlink ref="E176" r:id="rId136" xr:uid="{0590953D-9E4C-444B-B92E-5B612A6A43BF}"/>
    <hyperlink ref="E177" r:id="rId137" xr:uid="{64A77D2F-90C9-4400-B28A-FDB6781FFF1B}"/>
    <hyperlink ref="T203" r:id="rId138" xr:uid="{5EEB87AC-79F9-4748-A68D-B70771C959FC}"/>
    <hyperlink ref="T204" r:id="rId139" xr:uid="{27350AF7-407A-4F91-8D4C-286BFB74E90F}"/>
    <hyperlink ref="T205" r:id="rId140" xr:uid="{70C3D6E2-3A49-4F3A-AFAD-5CD40989C525}"/>
  </hyperlinks>
  <pageMargins left="0.511811024" right="0.511811024" top="0.78740157499999996" bottom="0.78740157499999996" header="0.31496062000000002" footer="0.31496062000000002"/>
  <pageSetup paperSize="9" orientation="portrait" r:id="rId141"/>
  <drawing r:id="rId14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4F1F-2609-47A7-AC63-5938BF30B556}">
  <dimension ref="A1:U284"/>
  <sheetViews>
    <sheetView topLeftCell="A247" workbookViewId="0">
      <selection activeCell="A253" sqref="A253"/>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9" width="0" hidden="1" customWidth="1"/>
    <col min="20" max="20" width="25.7109375" hidden="1" customWidth="1"/>
    <col min="21" max="21" width="29.7109375"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/4053/20185.pdf</v>
      </c>
      <c r="S150" s="44" t="str">
        <f t="shared" si="12"/>
        <v>4053/2018-5</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216"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0">
        <v>9375180000160</v>
      </c>
      <c r="L156" s="14"/>
      <c r="M156" t="s">
        <v>657</v>
      </c>
      <c r="N156" t="str">
        <f t="shared" si="14"/>
        <v>http://www.mpce.mp.br/wp-content/uploads/2022/08/2022NE00746.pdf</v>
      </c>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0">
        <v>76535764000143</v>
      </c>
      <c r="L157" s="14"/>
      <c r="M157" t="s">
        <v>658</v>
      </c>
      <c r="N157" t="str">
        <f t="shared" si="14"/>
        <v>http://www.mpce.mp.br/wp-content/uploads/2022/08/2022NE00749.pdf</v>
      </c>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0">
        <v>5591991000148</v>
      </c>
      <c r="L158" s="14"/>
      <c r="M158" t="s">
        <v>659</v>
      </c>
      <c r="N158" t="str">
        <f t="shared" si="14"/>
        <v>http://www.mpce.mp.br/wp-content/uploads/2022/08/2022NE00752.pdf</v>
      </c>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0">
        <v>7476369000114</v>
      </c>
      <c r="L159" s="14"/>
      <c r="M159" t="s">
        <v>660</v>
      </c>
      <c r="N159" t="str">
        <f t="shared" si="14"/>
        <v>http://www.mpce.mp.br/wp-content/uploads/2022/08/2022NE00753.pdf</v>
      </c>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0">
        <v>76535764000143</v>
      </c>
      <c r="L160" s="14"/>
      <c r="M160" t="s">
        <v>661</v>
      </c>
      <c r="N160" t="str">
        <f t="shared" si="14"/>
        <v>http://www.mpce.mp.br/wp-content/uploads/2022/08/2022NE00754.pdf</v>
      </c>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0">
        <v>7620701000172</v>
      </c>
      <c r="L161" s="14"/>
      <c r="M161" t="s">
        <v>662</v>
      </c>
      <c r="N161" t="str">
        <f t="shared" si="14"/>
        <v>http://www.mpce.mp.br/wp-content/uploads/2022/08/2022NE00755.pdf</v>
      </c>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0">
        <v>7508138000145</v>
      </c>
      <c r="L162" s="14"/>
      <c r="M162" t="s">
        <v>663</v>
      </c>
      <c r="N162" t="str">
        <f t="shared" si="14"/>
        <v>http://www.mpce.mp.br/wp-content/uploads/2022/08/2022NE00756.pdf</v>
      </c>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0">
        <v>7040108000157</v>
      </c>
      <c r="L163" s="14"/>
      <c r="M163" t="s">
        <v>664</v>
      </c>
      <c r="N163" t="str">
        <f t="shared" si="14"/>
        <v>http://www.mpce.mp.br/wp-content/uploads/2022/08/2022NE00757.pdf</v>
      </c>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0">
        <v>5423963014414</v>
      </c>
      <c r="L164" s="14"/>
      <c r="M164" t="s">
        <v>665</v>
      </c>
      <c r="N164" t="str">
        <f t="shared" si="14"/>
        <v>http://www.mpce.mp.br/wp-content/uploads/2022/08/2022NE00759.pdf</v>
      </c>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0">
        <v>76535764000143</v>
      </c>
      <c r="L165" s="14"/>
      <c r="M165" t="s">
        <v>666</v>
      </c>
      <c r="N165" t="str">
        <f t="shared" si="14"/>
        <v>http://www.mpce.mp.br/wp-content/uploads/2022/08/2022NE00761.pdf</v>
      </c>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0">
        <v>5423963014414</v>
      </c>
      <c r="L166" s="14"/>
      <c r="M166" t="s">
        <v>667</v>
      </c>
      <c r="N166" t="str">
        <f t="shared" si="14"/>
        <v>http://www.mpce.mp.br/wp-content/uploads/2022/08/2022NE00772.pdf</v>
      </c>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0">
        <v>5423963014414</v>
      </c>
      <c r="L167" s="14"/>
      <c r="M167" t="s">
        <v>668</v>
      </c>
      <c r="N167" t="str">
        <f t="shared" si="14"/>
        <v>http://www.mpce.mp.br/wp-content/uploads/2022/08/2022NE00773.pdf</v>
      </c>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0">
        <v>20657685000150</v>
      </c>
      <c r="L168" s="14"/>
      <c r="M168" t="s">
        <v>669</v>
      </c>
      <c r="N168" t="str">
        <f t="shared" si="14"/>
        <v>http://www.mpce.mp.br/wp-content/uploads/2022/08/2022NE00775.pdf</v>
      </c>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0">
        <v>34123367852</v>
      </c>
      <c r="L169" s="14"/>
      <c r="M169" t="s">
        <v>670</v>
      </c>
      <c r="N169" t="str">
        <f t="shared" si="14"/>
        <v>http://www.mpce.mp.br/wp-content/uploads/2022/08/2022NE00777.pdf</v>
      </c>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0">
        <v>35165286215</v>
      </c>
      <c r="L170" s="14"/>
      <c r="M170" t="s">
        <v>671</v>
      </c>
      <c r="N170" t="str">
        <f t="shared" si="14"/>
        <v>http://www.mpce.mp.br/wp-content/uploads/2022/08/2022NE00778.pdf</v>
      </c>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0">
        <v>13526855315</v>
      </c>
      <c r="L171" s="14"/>
      <c r="M171" t="s">
        <v>672</v>
      </c>
      <c r="N171" t="str">
        <f t="shared" si="14"/>
        <v>http://www.mpce.mp.br/wp-content/uploads/2022/08/2022NE00779.pdf</v>
      </c>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0">
        <v>5817870304</v>
      </c>
      <c r="L172" s="14"/>
      <c r="M172" t="s">
        <v>673</v>
      </c>
      <c r="N172" t="str">
        <f t="shared" si="14"/>
        <v>http://www.mpce.mp.br/wp-content/uploads/2022/08/2022NE00780.pdf</v>
      </c>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0">
        <v>50937197300</v>
      </c>
      <c r="L173" s="14"/>
      <c r="M173" t="s">
        <v>674</v>
      </c>
      <c r="N173" t="str">
        <f t="shared" si="14"/>
        <v>http://www.mpce.mp.br/wp-content/uploads/2022/08/2022NE00781.pdf</v>
      </c>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0">
        <v>43713017387</v>
      </c>
      <c r="L174" s="14"/>
      <c r="M174" t="s">
        <v>675</v>
      </c>
      <c r="N174" t="str">
        <f t="shared" si="14"/>
        <v>http://www.mpce.mp.br/wp-content/uploads/2022/08/2022NE00782.pdf</v>
      </c>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0">
        <v>49090674349</v>
      </c>
      <c r="L175" s="14"/>
      <c r="M175" t="s">
        <v>676</v>
      </c>
      <c r="N175" t="str">
        <f t="shared" si="14"/>
        <v>http://www.mpce.mp.br/wp-content/uploads/2022/08/2022NE00783.pdf</v>
      </c>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0">
        <v>50591630320</v>
      </c>
      <c r="L176" s="14"/>
      <c r="M176" t="s">
        <v>677</v>
      </c>
      <c r="N176" t="str">
        <f t="shared" si="14"/>
        <v>http://www.mpce.mp.br/wp-content/uploads/2022/08/2022NE00784.pdf</v>
      </c>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0">
        <v>77748638349</v>
      </c>
      <c r="L177" s="14"/>
      <c r="M177" t="s">
        <v>678</v>
      </c>
      <c r="N177" t="str">
        <f t="shared" si="14"/>
        <v>http://www.mpce.mp.br/wp-content/uploads/2022/08/2022NE00785.pdf</v>
      </c>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0">
        <v>65652827300</v>
      </c>
      <c r="L178" s="14"/>
      <c r="M178" t="s">
        <v>679</v>
      </c>
      <c r="N178" t="str">
        <f t="shared" si="14"/>
        <v>http://www.mpce.mp.br/wp-content/uploads/2022/08/2022NE00789.pdf</v>
      </c>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0">
        <v>4514670359</v>
      </c>
      <c r="L179" s="14"/>
      <c r="M179" t="s">
        <v>680</v>
      </c>
      <c r="N179" t="str">
        <f t="shared" si="14"/>
        <v>http://www.mpce.mp.br/wp-content/uploads/2022/08/2022NE00790.pdf</v>
      </c>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0">
        <v>640360300</v>
      </c>
      <c r="L180" s="14"/>
      <c r="M180" t="s">
        <v>681</v>
      </c>
      <c r="N180" t="str">
        <f t="shared" si="14"/>
        <v>http://www.mpce.mp.br/wp-content/uploads/2022/08/2022NE00791.pdf</v>
      </c>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0">
        <v>6002950000131</v>
      </c>
      <c r="L181" s="14"/>
      <c r="M181" t="s">
        <v>682</v>
      </c>
      <c r="N181" t="str">
        <f t="shared" si="14"/>
        <v>http://www.mpce.mp.br/wp-content/uploads/2022/08/2022NE00792.pdf</v>
      </c>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0">
        <v>19678451824</v>
      </c>
      <c r="L182" s="14"/>
      <c r="M182" t="s">
        <v>683</v>
      </c>
      <c r="N182" t="str">
        <f t="shared" si="14"/>
        <v>http://www.mpce.mp.br/wp-content/uploads/2022/08/2022NE00793.pdf</v>
      </c>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0">
        <v>7340995000189</v>
      </c>
      <c r="L183" s="14"/>
      <c r="M183" t="s">
        <v>684</v>
      </c>
      <c r="N183" t="str">
        <f t="shared" si="14"/>
        <v>http://www.mpce.mp.br/wp-content/uploads/2022/08/2022NE00794.pdf</v>
      </c>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0">
        <v>5537196000171</v>
      </c>
      <c r="L184" s="14"/>
      <c r="M184" t="s">
        <v>685</v>
      </c>
      <c r="N184" t="str">
        <f t="shared" si="14"/>
        <v>http://www.mpce.mp.br/wp-content/uploads/2022/08/2022NE00798.pdf</v>
      </c>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0">
        <v>115681353</v>
      </c>
      <c r="L185" s="14"/>
      <c r="M185" t="s">
        <v>686</v>
      </c>
      <c r="N185" t="str">
        <f t="shared" si="14"/>
        <v>http://www.mpce.mp.br/wp-content/uploads/2022/08/2022NE00799.pdf</v>
      </c>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0">
        <v>115681353</v>
      </c>
      <c r="L186" s="14"/>
      <c r="M186" t="s">
        <v>687</v>
      </c>
      <c r="N186" t="str">
        <f t="shared" si="14"/>
        <v>http://www.mpce.mp.br/wp-content/uploads/2022/08/2022NE00800.pdf</v>
      </c>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0">
        <v>558659000168</v>
      </c>
      <c r="L187" s="14"/>
      <c r="M187" t="s">
        <v>688</v>
      </c>
      <c r="N187" t="str">
        <f t="shared" si="14"/>
        <v>http://www.mpce.mp.br/wp-content/uploads/2022/08/2022NE00801.pdf</v>
      </c>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0">
        <v>558659000168</v>
      </c>
      <c r="L188" s="14"/>
      <c r="M188" t="s">
        <v>689</v>
      </c>
      <c r="N188" t="str">
        <f t="shared" si="14"/>
        <v>http://www.mpce.mp.br/wp-content/uploads/2022/08/2022NE00802.pdf</v>
      </c>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0">
        <v>558659000168</v>
      </c>
      <c r="L189" s="14"/>
      <c r="M189" t="s">
        <v>690</v>
      </c>
      <c r="N189" t="str">
        <f t="shared" si="14"/>
        <v>http://www.mpce.mp.br/wp-content/uploads/2022/08/2022NE00803.pdf</v>
      </c>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0">
        <v>558659000168</v>
      </c>
      <c r="L190" s="14"/>
      <c r="M190" t="s">
        <v>691</v>
      </c>
      <c r="N190" t="str">
        <f t="shared" si="14"/>
        <v>http://www.mpce.mp.br/wp-content/uploads/2022/08/2022NE00804.pdf</v>
      </c>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0">
        <v>7817778000137</v>
      </c>
      <c r="L191" s="14"/>
      <c r="M191" t="s">
        <v>692</v>
      </c>
      <c r="N191" t="str">
        <f t="shared" si="14"/>
        <v>http://www.mpce.mp.br/wp-content/uploads/2022/08/2022NE00809.pdf</v>
      </c>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0">
        <v>5722202000160</v>
      </c>
      <c r="L192" s="14"/>
      <c r="M192" t="s">
        <v>693</v>
      </c>
      <c r="N192" t="str">
        <f t="shared" si="14"/>
        <v>http://www.mpce.mp.br/wp-content/uploads/2022/08/2022NE00810.pdf</v>
      </c>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0">
        <v>29261229000161</v>
      </c>
      <c r="L193" s="14"/>
      <c r="M193" t="s">
        <v>694</v>
      </c>
      <c r="N193" t="str">
        <f t="shared" si="14"/>
        <v>http://www.mpce.mp.br/wp-content/uploads/2022/08/2022NE00814.pdf</v>
      </c>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0">
        <v>7742778000115</v>
      </c>
      <c r="L194" s="14"/>
      <c r="M194" t="s">
        <v>695</v>
      </c>
      <c r="N194" t="str">
        <f t="shared" si="14"/>
        <v>http://www.mpce.mp.br/wp-content/uploads/2022/08/2022NE00827.pdf</v>
      </c>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38" si="18">HYPERLINK(N195,M195)</f>
        <v>2022NE00834</v>
      </c>
      <c r="H195" s="22" t="s">
        <v>753</v>
      </c>
      <c r="I195" s="6" t="s">
        <v>732</v>
      </c>
      <c r="J195" s="30">
        <v>7172885000155</v>
      </c>
      <c r="L195" s="14"/>
      <c r="M195" t="s">
        <v>696</v>
      </c>
      <c r="N195" t="str">
        <f t="shared" si="14"/>
        <v>http://www.mpce.mp.br/wp-content/uploads/2022/08/2022NE00834.pdf</v>
      </c>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0">
        <v>7625932000179</v>
      </c>
      <c r="L196" s="14"/>
      <c r="M196" t="s">
        <v>697</v>
      </c>
      <c r="N196" t="str">
        <f t="shared" si="14"/>
        <v>http://www.mpce.mp.br/wp-content/uploads/2022/08/2022NE00838.pdf</v>
      </c>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0">
        <v>7676836000150</v>
      </c>
      <c r="L197" s="14"/>
      <c r="M197" t="s">
        <v>698</v>
      </c>
      <c r="N197" t="str">
        <f t="shared" si="14"/>
        <v>http://www.mpce.mp.br/wp-content/uploads/2022/08/2022NE00843.pdf</v>
      </c>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0">
        <v>19678451824</v>
      </c>
      <c r="L198" s="14"/>
      <c r="M198" t="s">
        <v>699</v>
      </c>
      <c r="N198" t="str">
        <f t="shared" si="14"/>
        <v>http://www.mpce.mp.br/wp-content/uploads/2022/08/2022NE00844.pdf</v>
      </c>
      <c r="R198" s="44" t="str">
        <f t="shared" si="13"/>
        <v>http://www8.mpce.mp.br/Dispensa /20048/20193.pdf</v>
      </c>
      <c r="S198" s="44" t="str">
        <f t="shared" ref="S198:S238"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0">
        <v>37178485000118</v>
      </c>
      <c r="L199" s="14"/>
      <c r="M199" t="s">
        <v>700</v>
      </c>
      <c r="N199" t="str">
        <f t="shared" si="14"/>
        <v>http://www.mpce.mp.br/wp-content/uploads/2022/08/2022NE00852.pdf</v>
      </c>
      <c r="R199" s="44" t="str">
        <f t="shared" ref="R199:R238"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0">
        <v>7373434000186</v>
      </c>
      <c r="L200" s="14"/>
      <c r="M200" t="s">
        <v>701</v>
      </c>
      <c r="N200" t="str">
        <f t="shared" si="14"/>
        <v>http://www.mpce.mp.br/wp-content/uploads/2022/08/2022NE00872.pdf</v>
      </c>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si="18"/>
        <v>2022NE00899</v>
      </c>
      <c r="H201" s="22" t="s">
        <v>807</v>
      </c>
      <c r="I201" s="6" t="s">
        <v>814</v>
      </c>
      <c r="J201" s="30">
        <v>27059565000109</v>
      </c>
      <c r="L201" s="14"/>
      <c r="M201" t="s">
        <v>790</v>
      </c>
      <c r="N201" t="str">
        <f t="shared" si="14"/>
        <v>http://www.mpce.mp.br/wp-content/uploads/2022/08/2022NE00899.pdf</v>
      </c>
      <c r="R201" s="44" t="str">
        <f t="shared" si="20"/>
        <v>http://www8.mpce.mp.br/Inexigibilidade/092022000009107.pdf</v>
      </c>
      <c r="S201" s="44" t="str">
        <f t="shared" si="19"/>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18"/>
        <v>2022NE00910</v>
      </c>
      <c r="H202" s="22" t="s">
        <v>808</v>
      </c>
      <c r="I202" s="6" t="s">
        <v>815</v>
      </c>
      <c r="J202" s="30">
        <v>18191228000171</v>
      </c>
      <c r="L202" s="14"/>
      <c r="M202" t="s">
        <v>791</v>
      </c>
      <c r="N202" t="str">
        <f t="shared" si="14"/>
        <v>http://www.mpce.mp.br/wp-content/uploads/2022/08/2022NE00910.pdf</v>
      </c>
      <c r="R202" s="44" t="str">
        <f t="shared" si="20"/>
        <v>http://www8.mpce.mp.br/Dispensa/092022000024963.pdf</v>
      </c>
      <c r="S202" s="44" t="str">
        <f t="shared" si="19"/>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18"/>
        <v>2022NE00940</v>
      </c>
      <c r="H203" s="22" t="s">
        <v>809</v>
      </c>
      <c r="I203" s="6" t="s">
        <v>816</v>
      </c>
      <c r="J203" s="30">
        <v>29101955000117</v>
      </c>
      <c r="L203" s="14"/>
      <c r="M203" t="s">
        <v>792</v>
      </c>
      <c r="N203" t="str">
        <f t="shared" si="14"/>
        <v>http://www.mpce.mp.br/wp-content/uploads/2022/08/2022NE00940.pdf</v>
      </c>
      <c r="R203" s="44" t="str">
        <f t="shared" si="20"/>
        <v>http://www8.mpce.mp.br/Dispensa/092022000138865.pdf</v>
      </c>
      <c r="S203" s="44" t="str">
        <f t="shared" si="19"/>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18"/>
        <v>2022NE00941</v>
      </c>
      <c r="H204" s="22" t="s">
        <v>809</v>
      </c>
      <c r="I204" s="6" t="s">
        <v>817</v>
      </c>
      <c r="J204" s="30">
        <v>29101955000117</v>
      </c>
      <c r="L204" s="14"/>
      <c r="M204" t="s">
        <v>793</v>
      </c>
      <c r="N204" t="str">
        <f t="shared" si="14"/>
        <v>http://www.mpce.mp.br/wp-content/uploads/2022/08/2022NE00941.pdf</v>
      </c>
      <c r="R204" s="44" t="str">
        <f t="shared" si="20"/>
        <v>http://www8.mpce.mp.br/Dispensa/092022000138865.pdf</v>
      </c>
      <c r="S204" s="44" t="str">
        <f t="shared" si="19"/>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18"/>
        <v>2022NE00942</v>
      </c>
      <c r="H205" s="22" t="s">
        <v>809</v>
      </c>
      <c r="I205" s="6" t="s">
        <v>816</v>
      </c>
      <c r="J205" s="30">
        <v>29101955000117</v>
      </c>
      <c r="L205" s="14"/>
      <c r="M205" t="s">
        <v>794</v>
      </c>
      <c r="N205" t="str">
        <f t="shared" si="14"/>
        <v>http://www.mpce.mp.br/wp-content/uploads/2022/08/2022NE00942.pdf</v>
      </c>
      <c r="R205" s="44" t="str">
        <f t="shared" si="20"/>
        <v>http://www8.mpce.mp.br/Dispensa/092022000138865.pdf</v>
      </c>
      <c r="S205" s="44" t="str">
        <f t="shared" si="19"/>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8"/>
        <v>2022NE00943</v>
      </c>
      <c r="H206" s="22" t="s">
        <v>342</v>
      </c>
      <c r="I206" s="6" t="s">
        <v>241</v>
      </c>
      <c r="J206" s="30">
        <v>558659000168</v>
      </c>
      <c r="L206" s="14"/>
      <c r="M206" t="s">
        <v>795</v>
      </c>
      <c r="N206" t="str">
        <f t="shared" si="14"/>
        <v>http://www.mpce.mp.br/wp-content/uploads/2022/08/2022NE00943.pdf</v>
      </c>
      <c r="R206" s="44" t="str">
        <f t="shared" si="20"/>
        <v>http://www8.mpce.mp.br/Dispensa/6774/20192.pdf</v>
      </c>
      <c r="S206" s="44" t="str">
        <f t="shared" si="19"/>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8"/>
        <v>2022NE00946</v>
      </c>
      <c r="H207" s="22" t="s">
        <v>810</v>
      </c>
      <c r="I207" s="6" t="s">
        <v>218</v>
      </c>
      <c r="J207" s="30">
        <v>77748638349</v>
      </c>
      <c r="L207" s="14"/>
      <c r="M207" t="s">
        <v>796</v>
      </c>
      <c r="N207" t="str">
        <f t="shared" si="14"/>
        <v>http://www.mpce.mp.br/wp-content/uploads/2022/08/2022NE00946.pdf</v>
      </c>
      <c r="R207" s="44" t="str">
        <f t="shared" si="20"/>
        <v>http://www8.mpce.mp.br/Dispensa/21507/20189.pdf</v>
      </c>
      <c r="S207" s="44" t="str">
        <f t="shared" si="19"/>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8"/>
        <v>2022NE00956</v>
      </c>
      <c r="H208" s="22" t="s">
        <v>811</v>
      </c>
      <c r="I208" s="6" t="s">
        <v>108</v>
      </c>
      <c r="J208" s="30">
        <v>12967719000185</v>
      </c>
      <c r="L208" s="14"/>
      <c r="M208" t="s">
        <v>797</v>
      </c>
      <c r="N208" t="str">
        <f t="shared" si="14"/>
        <v>http://www.mpce.mp.br/wp-content/uploads/2022/08/2022NE00956.pdf</v>
      </c>
      <c r="R208" s="44" t="str">
        <f t="shared" si="20"/>
        <v>http://www8.mpce.mp.br/Dispensa/092020000123310.pdf</v>
      </c>
      <c r="S208" s="44" t="str">
        <f t="shared" si="19"/>
        <v>09.2020.00012331-0</v>
      </c>
      <c r="T208" t="s">
        <v>1030</v>
      </c>
      <c r="U208" t="s">
        <v>823</v>
      </c>
    </row>
    <row r="209" spans="1:21" ht="25.5" x14ac:dyDescent="0.25">
      <c r="A209" s="34" t="s">
        <v>20</v>
      </c>
      <c r="B209" s="4" t="s">
        <v>21</v>
      </c>
      <c r="C209" s="41" t="str">
        <f t="shared" ref="C209:C215" si="22">(HYPERLINK(T209,U209))</f>
        <v>09.2022.00000872-0</v>
      </c>
      <c r="D209" s="24">
        <v>44705</v>
      </c>
      <c r="E209" s="20" t="s">
        <v>801</v>
      </c>
      <c r="F209" s="4" t="s">
        <v>128</v>
      </c>
      <c r="G209" s="7" t="str">
        <f t="shared" si="18"/>
        <v>2022NE00997</v>
      </c>
      <c r="H209" s="22" t="s">
        <v>812</v>
      </c>
      <c r="I209" s="6" t="s">
        <v>818</v>
      </c>
      <c r="J209" s="30">
        <v>7113566000179</v>
      </c>
      <c r="L209" s="14"/>
      <c r="M209" t="s">
        <v>798</v>
      </c>
      <c r="N209" t="str">
        <f t="shared" si="14"/>
        <v>http://www.mpce.mp.br/wp-content/uploads/2022/08/2022NE00997.pdf</v>
      </c>
      <c r="R209" s="44" t="str">
        <f t="shared" si="20"/>
        <v>http://www8.mpce.mp.br/Inexigibilidade/092022000008720.pdf</v>
      </c>
      <c r="S209" s="44" t="str">
        <f t="shared" si="19"/>
        <v>09.2022.00000872-0</v>
      </c>
      <c r="T209" t="s">
        <v>1018</v>
      </c>
      <c r="U209" t="s">
        <v>135</v>
      </c>
    </row>
    <row r="210" spans="1:21" ht="51" x14ac:dyDescent="0.25">
      <c r="A210" s="34" t="s">
        <v>20</v>
      </c>
      <c r="B210" s="15" t="s">
        <v>475</v>
      </c>
      <c r="C210" s="41" t="str">
        <f t="shared" si="22"/>
        <v>09.2022.00017116-4</v>
      </c>
      <c r="D210" s="24">
        <v>44711</v>
      </c>
      <c r="E210" s="20" t="s">
        <v>806</v>
      </c>
      <c r="F210" s="4" t="s">
        <v>825</v>
      </c>
      <c r="G210" s="7" t="str">
        <f t="shared" si="18"/>
        <v>2022NE01048</v>
      </c>
      <c r="H210" s="22" t="s">
        <v>813</v>
      </c>
      <c r="I210" s="6" t="s">
        <v>819</v>
      </c>
      <c r="J210" s="30">
        <v>20519953000178</v>
      </c>
      <c r="L210" s="14"/>
      <c r="M210" t="s">
        <v>799</v>
      </c>
      <c r="N210" t="str">
        <f t="shared" si="14"/>
        <v>http://www.mpce.mp.br/wp-content/uploads/2022/08/2022NE01048.pdf</v>
      </c>
      <c r="R210" s="44" t="str">
        <f t="shared" si="20"/>
        <v>http://www8.mpce.mp.br/Inexigibilidade/092022000171164.pdf</v>
      </c>
      <c r="S210" s="44" t="str">
        <f t="shared" si="19"/>
        <v>09.2022.00017116-4</v>
      </c>
      <c r="T210" t="s">
        <v>1031</v>
      </c>
      <c r="U210" t="s">
        <v>824</v>
      </c>
    </row>
    <row r="211" spans="1:21" ht="38.25" x14ac:dyDescent="0.25">
      <c r="A211" s="36" t="s">
        <v>20</v>
      </c>
      <c r="B211" s="11" t="s">
        <v>140</v>
      </c>
      <c r="C211" s="41" t="str">
        <f>HYPERLINK("http://www8.mpce.mp.br/Inexigibilidade/092021000070909.pdf","09.2021.00007090-9")</f>
        <v>09.2021.00007090-9</v>
      </c>
      <c r="D211" s="24">
        <v>44714</v>
      </c>
      <c r="E211" s="38" t="s">
        <v>854</v>
      </c>
      <c r="F211" s="4" t="s">
        <v>474</v>
      </c>
      <c r="G211" s="7" t="str">
        <f t="shared" si="18"/>
        <v>2022NE01070</v>
      </c>
      <c r="H211" s="22" t="s">
        <v>882</v>
      </c>
      <c r="I211" s="39" t="s">
        <v>898</v>
      </c>
      <c r="J211" s="30">
        <v>33683111000107</v>
      </c>
      <c r="L211" s="14"/>
      <c r="M211" t="s">
        <v>826</v>
      </c>
      <c r="N211" t="str">
        <f t="shared" si="14"/>
        <v>http://www.mpce.mp.br/wp-content/uploads/2022/08/2022NE01070.pdf</v>
      </c>
      <c r="R211" s="44" t="str">
        <f t="shared" si="20"/>
        <v>http://www8.mpce.mp.br/Inexigibilidade/092021000070909.pdf</v>
      </c>
      <c r="S211" s="44" t="str">
        <f t="shared" si="19"/>
        <v>09.2021.00007090-9</v>
      </c>
      <c r="T211" t="s">
        <v>1034</v>
      </c>
      <c r="U211" t="s">
        <v>906</v>
      </c>
    </row>
    <row r="212" spans="1:21" ht="51" x14ac:dyDescent="0.25">
      <c r="A212" s="36" t="s">
        <v>20</v>
      </c>
      <c r="B212" s="15" t="s">
        <v>475</v>
      </c>
      <c r="C212" s="41" t="str">
        <f t="shared" si="22"/>
        <v>09.2022.00015425-4</v>
      </c>
      <c r="D212" s="24">
        <v>44714</v>
      </c>
      <c r="E212" s="37" t="s">
        <v>855</v>
      </c>
      <c r="F212" s="4" t="s">
        <v>463</v>
      </c>
      <c r="G212" s="7" t="str">
        <f t="shared" si="18"/>
        <v>2022NE01071</v>
      </c>
      <c r="H212" s="22" t="s">
        <v>883</v>
      </c>
      <c r="I212" s="39" t="s">
        <v>899</v>
      </c>
      <c r="J212" s="30">
        <v>13642597000110</v>
      </c>
      <c r="L212" s="14"/>
      <c r="M212" t="s">
        <v>827</v>
      </c>
      <c r="N212" t="str">
        <f t="shared" si="14"/>
        <v>http://www.mpce.mp.br/wp-content/uploads/2022/08/2022NE01071.pdf</v>
      </c>
      <c r="R212" s="44" t="str">
        <f t="shared" si="20"/>
        <v>http://www8.mpce.mp.br/Inexigibilidade/092022000154254.pdf</v>
      </c>
      <c r="S212" s="44" t="str">
        <f t="shared" si="19"/>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18"/>
        <v>2022NE01086</v>
      </c>
      <c r="H213" s="22">
        <v>79690.600000000006</v>
      </c>
      <c r="I213" s="6" t="s">
        <v>900</v>
      </c>
      <c r="J213" s="30">
        <v>18284407000153</v>
      </c>
      <c r="L213" s="14"/>
      <c r="M213" t="s">
        <v>828</v>
      </c>
      <c r="N213" t="str">
        <f t="shared" si="14"/>
        <v>http://www.mpce.mp.br/wp-content/uploads/2022/08/2022NE01086.pdf</v>
      </c>
      <c r="R213" s="44" t="str">
        <f t="shared" si="20"/>
        <v>http://www8.mpce.mp.br/Dispensa/23970/20195.pdf</v>
      </c>
      <c r="S213" s="44" t="str">
        <f t="shared" si="19"/>
        <v>23970/2019-5</v>
      </c>
      <c r="T213" t="s">
        <v>1036</v>
      </c>
      <c r="U213" t="s">
        <v>1037</v>
      </c>
    </row>
    <row r="214" spans="1:21" ht="25.5" x14ac:dyDescent="0.25">
      <c r="A214" s="36" t="s">
        <v>20</v>
      </c>
      <c r="B214" s="4" t="s">
        <v>21</v>
      </c>
      <c r="C214" s="41" t="str">
        <f t="shared" si="22"/>
        <v>09.2022.00011844-7</v>
      </c>
      <c r="D214" s="24">
        <v>44715</v>
      </c>
      <c r="E214" s="37" t="s">
        <v>857</v>
      </c>
      <c r="F214" s="4" t="s">
        <v>142</v>
      </c>
      <c r="G214" s="7" t="str">
        <f t="shared" si="18"/>
        <v>2022NE01092</v>
      </c>
      <c r="H214" s="22" t="s">
        <v>884</v>
      </c>
      <c r="I214" s="39" t="s">
        <v>708</v>
      </c>
      <c r="J214" s="30">
        <v>76535764000143</v>
      </c>
      <c r="L214" s="14"/>
      <c r="M214" t="s">
        <v>829</v>
      </c>
      <c r="N214" t="str">
        <f t="shared" si="14"/>
        <v>http://www.mpce.mp.br/wp-content/uploads/2022/08/2022NE01092.pdf</v>
      </c>
      <c r="R214" s="44" t="str">
        <f t="shared" si="20"/>
        <v>http://www8.mpce.mp.br/Inexigibilidade/092022000118447.pdf</v>
      </c>
      <c r="S214" s="44" t="str">
        <f t="shared" si="19"/>
        <v>09.2022.00011844-7</v>
      </c>
      <c r="T214" t="s">
        <v>979</v>
      </c>
      <c r="U214" t="s">
        <v>783</v>
      </c>
    </row>
    <row r="215" spans="1:21" ht="51" x14ac:dyDescent="0.25">
      <c r="A215" s="36" t="s">
        <v>20</v>
      </c>
      <c r="B215" s="11" t="s">
        <v>475</v>
      </c>
      <c r="C215" s="41" t="str">
        <f t="shared" si="22"/>
        <v>09.2021.00016130-0</v>
      </c>
      <c r="D215" s="24">
        <v>44720</v>
      </c>
      <c r="E215" s="37" t="s">
        <v>858</v>
      </c>
      <c r="F215" s="4" t="s">
        <v>463</v>
      </c>
      <c r="G215" s="7" t="str">
        <f t="shared" si="18"/>
        <v>2022NE01127</v>
      </c>
      <c r="H215" s="22" t="s">
        <v>885</v>
      </c>
      <c r="I215" s="39" t="s">
        <v>901</v>
      </c>
      <c r="J215" s="30">
        <v>42921701000103</v>
      </c>
      <c r="L215" s="14"/>
      <c r="M215" t="s">
        <v>830</v>
      </c>
      <c r="N215" t="str">
        <f t="shared" si="14"/>
        <v>http://www.mpce.mp.br/wp-content/uploads/2022/08/2022NE01127.pdf</v>
      </c>
      <c r="R215" s="44" t="str">
        <f t="shared" si="20"/>
        <v>http://www8.mpce.mp.br/Inexigibilidade/092021000161300.pdf</v>
      </c>
      <c r="S215" s="44" t="str">
        <f t="shared" si="19"/>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18"/>
        <v>2022NE01140</v>
      </c>
      <c r="H216" s="22" t="s">
        <v>886</v>
      </c>
      <c r="I216" s="39" t="s">
        <v>902</v>
      </c>
      <c r="J216" s="30">
        <v>7341423000114</v>
      </c>
      <c r="L216" s="14"/>
      <c r="M216" t="s">
        <v>831</v>
      </c>
      <c r="N216" t="str">
        <f t="shared" si="14"/>
        <v>http://www.mpce.mp.br/wp-content/uploads/2022/08/2022NE01140.pdf</v>
      </c>
      <c r="R216" s="44" t="str">
        <f t="shared" si="20"/>
        <v>http://www8.mpce.mp.br/Inexigibilidade/48002/20170.pdf</v>
      </c>
      <c r="S216" s="44" t="str">
        <f t="shared" si="19"/>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18"/>
        <v>2022NE01150</v>
      </c>
      <c r="H217" s="22" t="s">
        <v>887</v>
      </c>
      <c r="I217" s="39" t="s">
        <v>242</v>
      </c>
      <c r="J217" s="30">
        <v>23017090353</v>
      </c>
      <c r="L217" s="14"/>
      <c r="M217" t="s">
        <v>832</v>
      </c>
      <c r="N217" t="str">
        <f t="shared" ref="N217:N238" si="23">"http://www.mpce.mp.br/wp-content/uploads/2022/08/"&amp;M217&amp;".pdf"</f>
        <v>http://www.mpce.mp.br/wp-content/uploads/2022/08/2022NE01150.pdf</v>
      </c>
      <c r="R217" s="44" t="str">
        <f t="shared" si="20"/>
        <v>http://www8.mpce.mp.br/Dispensa/33570/20159.pdf</v>
      </c>
      <c r="S217" s="44" t="str">
        <f t="shared" si="19"/>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18"/>
        <v>2022NE01152</v>
      </c>
      <c r="H218" s="22" t="s">
        <v>888</v>
      </c>
      <c r="I218" s="39" t="s">
        <v>225</v>
      </c>
      <c r="J218" s="30">
        <v>20941439372</v>
      </c>
      <c r="L218" s="14"/>
      <c r="M218" t="s">
        <v>833</v>
      </c>
      <c r="N218" t="str">
        <f t="shared" si="23"/>
        <v>http://www.mpce.mp.br/wp-content/uploads/2022/08/2022NE01152.pdf</v>
      </c>
      <c r="R218" s="44" t="str">
        <f t="shared" si="20"/>
        <v>http://www8.mpce.mp.br/Dispensa/67950/20160.pdf</v>
      </c>
      <c r="S218" s="44" t="str">
        <f t="shared" si="19"/>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18"/>
        <v>2022NE01157</v>
      </c>
      <c r="H219" s="22" t="s">
        <v>889</v>
      </c>
      <c r="I219" s="39" t="s">
        <v>903</v>
      </c>
      <c r="J219" s="30">
        <v>4960172000168</v>
      </c>
      <c r="L219" s="14"/>
      <c r="M219" t="s">
        <v>834</v>
      </c>
      <c r="N219" t="str">
        <f t="shared" si="23"/>
        <v>http://www.mpce.mp.br/wp-content/uploads/2022/08/2022NE01157.pdf</v>
      </c>
      <c r="R219" s="44" t="str">
        <f t="shared" si="20"/>
        <v>http://www8.mpce.mp.br/Dispensa/092022000191650.pdf</v>
      </c>
      <c r="S219" s="44" t="str">
        <f t="shared" si="19"/>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18"/>
        <v>2022NE01163</v>
      </c>
      <c r="H220" s="22" t="s">
        <v>890</v>
      </c>
      <c r="I220" s="39" t="s">
        <v>123</v>
      </c>
      <c r="J220" s="30">
        <v>12458204000150</v>
      </c>
      <c r="L220" s="14"/>
      <c r="M220" t="s">
        <v>835</v>
      </c>
      <c r="N220" t="str">
        <f t="shared" si="23"/>
        <v>http://www.mpce.mp.br/wp-content/uploads/2022/08/2022NE01163.pdf</v>
      </c>
      <c r="R220" s="44" t="str">
        <f t="shared" si="20"/>
        <v>http://www8.mpce.mp.br/Dispensa/26067/20148.pdf</v>
      </c>
      <c r="S220" s="44" t="str">
        <f t="shared" si="19"/>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si="18"/>
        <v>2022NE01170</v>
      </c>
      <c r="H221" s="22" t="s">
        <v>891</v>
      </c>
      <c r="I221" s="39" t="s">
        <v>904</v>
      </c>
      <c r="J221" s="30">
        <v>6965370000140</v>
      </c>
      <c r="L221" s="14"/>
      <c r="M221" t="s">
        <v>836</v>
      </c>
      <c r="N221" t="str">
        <f t="shared" si="23"/>
        <v>http://www.mpce.mp.br/wp-content/uploads/2022/08/2022NE01170.pdf</v>
      </c>
      <c r="R221" s="44" t="str">
        <f t="shared" si="20"/>
        <v>http://www8.mpce.mp.br/Dispensa/092022000207303.pdf</v>
      </c>
      <c r="S221" s="44" t="str">
        <f t="shared" si="19"/>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18"/>
        <v>2022NE01172</v>
      </c>
      <c r="H222" s="22" t="s">
        <v>892</v>
      </c>
      <c r="I222" s="39" t="s">
        <v>218</v>
      </c>
      <c r="J222" s="30">
        <v>77748638349</v>
      </c>
      <c r="L222" s="14"/>
      <c r="M222" t="s">
        <v>837</v>
      </c>
      <c r="N222" t="str">
        <f t="shared" si="23"/>
        <v>http://www.mpce.mp.br/wp-content/uploads/2022/08/2022NE01172.pdf</v>
      </c>
      <c r="R222" s="44" t="str">
        <f t="shared" si="20"/>
        <v>http://www8.mpce.mp.br/Dispensa/21507/20189.pdf</v>
      </c>
      <c r="S222" s="44" t="str">
        <f t="shared" si="19"/>
        <v>21507/2018-9</v>
      </c>
      <c r="T222" t="s">
        <v>1051</v>
      </c>
      <c r="U222" t="s">
        <v>1052</v>
      </c>
    </row>
    <row r="223" spans="1:21" ht="89.25" x14ac:dyDescent="0.25">
      <c r="A223" s="36" t="s">
        <v>20</v>
      </c>
      <c r="B223" s="15" t="s">
        <v>475</v>
      </c>
      <c r="C223" s="41" t="str">
        <f t="shared" ref="C223:C238" si="24">(HYPERLINK(T223,U223))</f>
        <v>09.2022.00017775-8</v>
      </c>
      <c r="D223" s="24">
        <v>44739</v>
      </c>
      <c r="E223" s="37" t="s">
        <v>866</v>
      </c>
      <c r="F223" s="4" t="s">
        <v>474</v>
      </c>
      <c r="G223" s="7" t="str">
        <f t="shared" si="18"/>
        <v>2022NE01198</v>
      </c>
      <c r="H223" s="22" t="s">
        <v>893</v>
      </c>
      <c r="I223" s="39" t="s">
        <v>905</v>
      </c>
      <c r="J223" s="30">
        <v>15915016000100</v>
      </c>
      <c r="L223" s="14"/>
      <c r="M223" t="s">
        <v>838</v>
      </c>
      <c r="N223" t="str">
        <f t="shared" si="23"/>
        <v>http://www.mpce.mp.br/wp-content/uploads/2022/08/2022NE01198.pdf</v>
      </c>
      <c r="R223" s="44" t="str">
        <f t="shared" si="20"/>
        <v>http://www8.mpce.mp.br/Inexigibilidade/092022000177758.pdf</v>
      </c>
      <c r="S223" s="44" t="str">
        <f t="shared" si="19"/>
        <v>09.2022.00017775-8</v>
      </c>
      <c r="T223" t="s">
        <v>1053</v>
      </c>
      <c r="U223" t="s">
        <v>1054</v>
      </c>
    </row>
    <row r="224" spans="1:21" ht="38.25" x14ac:dyDescent="0.25">
      <c r="A224" s="36" t="s">
        <v>22</v>
      </c>
      <c r="B224" s="4" t="s">
        <v>912</v>
      </c>
      <c r="C224" s="41" t="str">
        <f t="shared" si="24"/>
        <v>09.2022.00022365-8</v>
      </c>
      <c r="D224" s="24">
        <v>44739</v>
      </c>
      <c r="E224" s="37" t="s">
        <v>867</v>
      </c>
      <c r="F224" s="4" t="s">
        <v>470</v>
      </c>
      <c r="G224" s="7" t="str">
        <f t="shared" si="18"/>
        <v>2022NE01208</v>
      </c>
      <c r="H224" s="22" t="s">
        <v>894</v>
      </c>
      <c r="I224" s="39" t="s">
        <v>256</v>
      </c>
      <c r="J224" s="30">
        <v>7047251000170</v>
      </c>
      <c r="L224" s="14"/>
      <c r="M224" t="s">
        <v>839</v>
      </c>
      <c r="N224" t="str">
        <f t="shared" si="23"/>
        <v>http://www.mpce.mp.br/wp-content/uploads/2022/08/2022NE01208.pdf</v>
      </c>
      <c r="R224" s="44" t="str">
        <f t="shared" si="20"/>
        <v>http://www8.mpce.mp.br/Dispensa/092022000223658.pdf</v>
      </c>
      <c r="S224" s="44" t="str">
        <f t="shared" si="19"/>
        <v>09.2022.00022365-8</v>
      </c>
      <c r="T224" t="s">
        <v>1055</v>
      </c>
      <c r="U224" t="s">
        <v>1056</v>
      </c>
    </row>
    <row r="225" spans="1:21" ht="38.25" x14ac:dyDescent="0.25">
      <c r="A225" s="36" t="s">
        <v>22</v>
      </c>
      <c r="B225" s="4" t="s">
        <v>912</v>
      </c>
      <c r="C225" s="41" t="str">
        <f t="shared" si="24"/>
        <v>09.2022.00022349-1</v>
      </c>
      <c r="D225" s="24">
        <v>44739</v>
      </c>
      <c r="E225" s="37" t="s">
        <v>868</v>
      </c>
      <c r="F225" s="4" t="s">
        <v>470</v>
      </c>
      <c r="G225" s="7" t="str">
        <f t="shared" si="18"/>
        <v>2022NE01209</v>
      </c>
      <c r="H225" s="22" t="s">
        <v>895</v>
      </c>
      <c r="I225" s="39" t="s">
        <v>256</v>
      </c>
      <c r="J225" s="30">
        <v>7047251000170</v>
      </c>
      <c r="L225" s="14"/>
      <c r="M225" t="s">
        <v>840</v>
      </c>
      <c r="N225" t="str">
        <f t="shared" si="23"/>
        <v>http://www.mpce.mp.br/wp-content/uploads/2022/08/2022NE01209.pdf</v>
      </c>
      <c r="R225" s="44" t="str">
        <f t="shared" si="20"/>
        <v>http://www8.mpce.mp.br/Dispensa/092022000223491.pdf</v>
      </c>
      <c r="S225" s="44" t="str">
        <f t="shared" si="19"/>
        <v>09.2022.00022349-1</v>
      </c>
      <c r="T225" t="s">
        <v>1057</v>
      </c>
      <c r="U225" t="s">
        <v>1058</v>
      </c>
    </row>
    <row r="226" spans="1:21" ht="38.25" x14ac:dyDescent="0.25">
      <c r="A226" s="36" t="s">
        <v>22</v>
      </c>
      <c r="B226" s="4" t="s">
        <v>912</v>
      </c>
      <c r="C226" s="41" t="str">
        <f t="shared" si="24"/>
        <v>09.2022.00022005-0</v>
      </c>
      <c r="D226" s="24">
        <v>44739</v>
      </c>
      <c r="E226" s="37" t="s">
        <v>869</v>
      </c>
      <c r="F226" s="4" t="s">
        <v>470</v>
      </c>
      <c r="G226" s="7" t="str">
        <f t="shared" si="18"/>
        <v>2022NE01210</v>
      </c>
      <c r="H226" s="22" t="s">
        <v>896</v>
      </c>
      <c r="I226" s="39" t="s">
        <v>256</v>
      </c>
      <c r="J226" s="30">
        <v>7047251000170</v>
      </c>
      <c r="L226" s="14"/>
      <c r="M226" t="s">
        <v>841</v>
      </c>
      <c r="N226" t="str">
        <f t="shared" si="23"/>
        <v>http://www.mpce.mp.br/wp-content/uploads/2022/08/2022NE01210.pdf</v>
      </c>
      <c r="R226" s="44" t="str">
        <f t="shared" si="20"/>
        <v>http://www8.mpce.mp.br/Dispensa/092022000220050.pdf</v>
      </c>
      <c r="S226" s="44" t="str">
        <f t="shared" si="19"/>
        <v>09.2022.00022005-0</v>
      </c>
      <c r="T226" t="s">
        <v>1059</v>
      </c>
      <c r="U226" t="s">
        <v>1060</v>
      </c>
    </row>
    <row r="227" spans="1:21" ht="38.25" x14ac:dyDescent="0.25">
      <c r="A227" s="36" t="s">
        <v>22</v>
      </c>
      <c r="B227" s="4" t="s">
        <v>912</v>
      </c>
      <c r="C227" s="41" t="str">
        <f t="shared" si="24"/>
        <v>09.2022.00021970-0</v>
      </c>
      <c r="D227" s="24">
        <v>44739</v>
      </c>
      <c r="E227" s="37" t="s">
        <v>870</v>
      </c>
      <c r="F227" s="4" t="s">
        <v>470</v>
      </c>
      <c r="G227" s="7" t="str">
        <f t="shared" si="18"/>
        <v>2022NE01211</v>
      </c>
      <c r="H227" s="22" t="s">
        <v>897</v>
      </c>
      <c r="I227" s="39" t="s">
        <v>256</v>
      </c>
      <c r="J227" s="30">
        <v>7047251000170</v>
      </c>
      <c r="L227" s="14"/>
      <c r="M227" t="s">
        <v>842</v>
      </c>
      <c r="N227" t="str">
        <f t="shared" si="23"/>
        <v>http://www.mpce.mp.br/wp-content/uploads/2022/08/2022NE01211.pdf</v>
      </c>
      <c r="R227" s="44" t="str">
        <f t="shared" si="20"/>
        <v>http://www8.mpce.mp.br/Dispensa/092022000219700.pdf</v>
      </c>
      <c r="S227" s="44" t="str">
        <f t="shared" si="19"/>
        <v>09.2022.00021970-0</v>
      </c>
      <c r="T227" t="s">
        <v>1061</v>
      </c>
      <c r="U227" t="s">
        <v>1062</v>
      </c>
    </row>
    <row r="228" spans="1:21" ht="25.5" x14ac:dyDescent="0.25">
      <c r="A228" s="36" t="s">
        <v>20</v>
      </c>
      <c r="B228" s="4" t="s">
        <v>21</v>
      </c>
      <c r="C228" s="41" t="str">
        <f t="shared" si="24"/>
        <v>09.2022.00022980-8</v>
      </c>
      <c r="D228" s="24">
        <v>44741</v>
      </c>
      <c r="E228" s="37" t="s">
        <v>871</v>
      </c>
      <c r="F228" s="4" t="s">
        <v>128</v>
      </c>
      <c r="G228" s="7" t="str">
        <f t="shared" si="18"/>
        <v>2022NE01269</v>
      </c>
      <c r="H228" s="22" t="s">
        <v>549</v>
      </c>
      <c r="I228" s="39" t="s">
        <v>50</v>
      </c>
      <c r="J228" s="30">
        <v>7476369000114</v>
      </c>
      <c r="L228" s="14"/>
      <c r="M228" t="s">
        <v>843</v>
      </c>
      <c r="N228" t="str">
        <f t="shared" si="23"/>
        <v>http://www.mpce.mp.br/wp-content/uploads/2022/08/2022NE01269.pdf</v>
      </c>
      <c r="R228" s="44" t="str">
        <f t="shared" si="20"/>
        <v>http://www8.mpce.mp.br/Inexigibilidade/092022000229808.pdf</v>
      </c>
      <c r="S228" s="44" t="str">
        <f t="shared" si="19"/>
        <v>09.2022.00022980-8</v>
      </c>
      <c r="T228" t="s">
        <v>1063</v>
      </c>
      <c r="U228" t="s">
        <v>1064</v>
      </c>
    </row>
    <row r="229" spans="1:21" ht="38.25" x14ac:dyDescent="0.25">
      <c r="A229" s="36" t="s">
        <v>20</v>
      </c>
      <c r="B229" s="4" t="s">
        <v>21</v>
      </c>
      <c r="C229" s="41" t="str">
        <f t="shared" si="24"/>
        <v>09.2022.00022971-9</v>
      </c>
      <c r="D229" s="24">
        <v>44741</v>
      </c>
      <c r="E229" s="37" t="s">
        <v>872</v>
      </c>
      <c r="F229" s="4" t="s">
        <v>128</v>
      </c>
      <c r="G229" s="7" t="str">
        <f t="shared" si="18"/>
        <v>2022NE01272</v>
      </c>
      <c r="H229" s="22" t="s">
        <v>359</v>
      </c>
      <c r="I229" s="39" t="s">
        <v>60</v>
      </c>
      <c r="J229" s="30">
        <v>7113566000179</v>
      </c>
      <c r="L229" s="14"/>
      <c r="M229" t="s">
        <v>844</v>
      </c>
      <c r="N229" t="str">
        <f t="shared" si="23"/>
        <v>http://www.mpce.mp.br/wp-content/uploads/2022/08/2022NE01272.pdf</v>
      </c>
      <c r="R229" s="44" t="str">
        <f t="shared" si="20"/>
        <v>http://www8.mpce.mp.br/Inexigibilidade/092022000229719.pdf</v>
      </c>
      <c r="S229" s="44" t="str">
        <f t="shared" si="19"/>
        <v>09.2022.00022971-9</v>
      </c>
      <c r="T229" t="s">
        <v>1065</v>
      </c>
      <c r="U229" t="s">
        <v>1066</v>
      </c>
    </row>
    <row r="230" spans="1:21" ht="25.5" x14ac:dyDescent="0.25">
      <c r="A230" s="36" t="s">
        <v>20</v>
      </c>
      <c r="B230" s="4" t="s">
        <v>21</v>
      </c>
      <c r="C230" s="41" t="str">
        <f t="shared" si="24"/>
        <v>09.2022.00022975-2</v>
      </c>
      <c r="D230" s="24">
        <v>44741</v>
      </c>
      <c r="E230" s="37" t="s">
        <v>873</v>
      </c>
      <c r="F230" s="4" t="s">
        <v>128</v>
      </c>
      <c r="G230" s="7" t="str">
        <f t="shared" si="18"/>
        <v>2022NE01279</v>
      </c>
      <c r="H230" s="22" t="s">
        <v>545</v>
      </c>
      <c r="I230" s="39" t="s">
        <v>563</v>
      </c>
      <c r="J230" s="30">
        <v>7172885000155</v>
      </c>
      <c r="L230" s="14"/>
      <c r="M230" t="s">
        <v>845</v>
      </c>
      <c r="N230" t="str">
        <f t="shared" si="23"/>
        <v>http://www.mpce.mp.br/wp-content/uploads/2022/08/2022NE01279.pdf</v>
      </c>
      <c r="R230" s="44" t="str">
        <f t="shared" si="20"/>
        <v>http://www8.mpce.mp.br/Inexigibilidade/092022000229752.pdf</v>
      </c>
      <c r="S230" s="44" t="str">
        <f t="shared" si="19"/>
        <v>09.2022.00022975-2</v>
      </c>
      <c r="T230" t="s">
        <v>1067</v>
      </c>
      <c r="U230" t="s">
        <v>1068</v>
      </c>
    </row>
    <row r="231" spans="1:21" ht="38.25" x14ac:dyDescent="0.25">
      <c r="A231" s="36" t="s">
        <v>20</v>
      </c>
      <c r="B231" s="4" t="s">
        <v>21</v>
      </c>
      <c r="C231" s="41" t="str">
        <f t="shared" si="24"/>
        <v>09.2022.00022968-5</v>
      </c>
      <c r="D231" s="24">
        <v>44741</v>
      </c>
      <c r="E231" s="37" t="s">
        <v>874</v>
      </c>
      <c r="F231" s="4" t="s">
        <v>128</v>
      </c>
      <c r="G231" s="7" t="str">
        <f t="shared" si="18"/>
        <v>2022NE01280</v>
      </c>
      <c r="H231" s="22" t="s">
        <v>549</v>
      </c>
      <c r="I231" s="39" t="s">
        <v>40</v>
      </c>
      <c r="J231" s="30">
        <v>29038683000158</v>
      </c>
      <c r="L231" s="14"/>
      <c r="M231" t="s">
        <v>846</v>
      </c>
      <c r="N231" t="str">
        <f t="shared" si="23"/>
        <v>http://www.mpce.mp.br/wp-content/uploads/2022/08/2022NE01280.pdf</v>
      </c>
      <c r="R231" s="44" t="str">
        <f t="shared" si="20"/>
        <v>http://www8.mpce.mp.br/Inexigibilidade/092022000229685.pdf</v>
      </c>
      <c r="S231" s="44" t="str">
        <f t="shared" si="19"/>
        <v>09.2022.00022968-5</v>
      </c>
      <c r="T231" t="s">
        <v>1069</v>
      </c>
      <c r="U231" t="s">
        <v>1070</v>
      </c>
    </row>
    <row r="232" spans="1:21" ht="25.5" x14ac:dyDescent="0.25">
      <c r="A232" s="36" t="s">
        <v>20</v>
      </c>
      <c r="B232" s="4" t="s">
        <v>21</v>
      </c>
      <c r="C232" s="41" t="str">
        <f t="shared" si="24"/>
        <v>09.2022.00023039-2</v>
      </c>
      <c r="D232" s="24">
        <v>44742</v>
      </c>
      <c r="E232" s="37" t="s">
        <v>875</v>
      </c>
      <c r="F232" s="4" t="s">
        <v>128</v>
      </c>
      <c r="G232" s="7" t="str">
        <f t="shared" si="18"/>
        <v>2022NE01286</v>
      </c>
      <c r="H232" s="22" t="s">
        <v>546</v>
      </c>
      <c r="I232" s="39" t="s">
        <v>83</v>
      </c>
      <c r="J232" s="30">
        <v>7817778000137</v>
      </c>
      <c r="L232" s="14"/>
      <c r="M232" t="s">
        <v>847</v>
      </c>
      <c r="N232" t="str">
        <f t="shared" si="23"/>
        <v>http://www.mpce.mp.br/wp-content/uploads/2022/08/2022NE01286.pdf</v>
      </c>
      <c r="R232" s="44" t="str">
        <f t="shared" si="20"/>
        <v>http://www8.mpce.mp.br/Inexigibilidade/092022000230392.pdf</v>
      </c>
      <c r="S232" s="44" t="str">
        <f t="shared" si="19"/>
        <v>09.2022.00023039-2</v>
      </c>
      <c r="T232" t="s">
        <v>1071</v>
      </c>
      <c r="U232" t="s">
        <v>1072</v>
      </c>
    </row>
    <row r="233" spans="1:21" ht="38.25" x14ac:dyDescent="0.25">
      <c r="A233" s="36" t="s">
        <v>20</v>
      </c>
      <c r="B233" s="4" t="s">
        <v>21</v>
      </c>
      <c r="C233" s="41" t="str">
        <f t="shared" si="24"/>
        <v>09.2022.00023033-7</v>
      </c>
      <c r="D233" s="24">
        <v>44742</v>
      </c>
      <c r="E233" s="37" t="s">
        <v>876</v>
      </c>
      <c r="F233" s="4" t="s">
        <v>128</v>
      </c>
      <c r="G233" s="7" t="str">
        <f t="shared" si="18"/>
        <v>2022NE01287</v>
      </c>
      <c r="H233" s="22" t="s">
        <v>546</v>
      </c>
      <c r="I233" s="39" t="s">
        <v>78</v>
      </c>
      <c r="J233" s="30">
        <v>7742778000115</v>
      </c>
      <c r="L233" s="14"/>
      <c r="M233" t="s">
        <v>848</v>
      </c>
      <c r="N233" t="str">
        <f t="shared" si="23"/>
        <v>http://www.mpce.mp.br/wp-content/uploads/2022/08/2022NE01287.pdf</v>
      </c>
      <c r="R233" s="44" t="str">
        <f t="shared" si="20"/>
        <v>http://www8.mpce.mp.br/Inexigibilidade/092022000230337.pdf</v>
      </c>
      <c r="S233" s="44" t="str">
        <f t="shared" si="19"/>
        <v>09.2022.00023033-7</v>
      </c>
      <c r="T233" t="s">
        <v>1073</v>
      </c>
      <c r="U233" t="s">
        <v>1074</v>
      </c>
    </row>
    <row r="234" spans="1:21" ht="38.25" x14ac:dyDescent="0.25">
      <c r="A234" s="36" t="s">
        <v>20</v>
      </c>
      <c r="B234" s="4" t="s">
        <v>21</v>
      </c>
      <c r="C234" s="41" t="str">
        <f t="shared" si="24"/>
        <v>09.2022.00023022-6</v>
      </c>
      <c r="D234" s="24">
        <v>44742</v>
      </c>
      <c r="E234" s="37" t="s">
        <v>877</v>
      </c>
      <c r="F234" s="4" t="s">
        <v>128</v>
      </c>
      <c r="G234" s="7" t="str">
        <f t="shared" si="18"/>
        <v>2022NE01288</v>
      </c>
      <c r="H234" s="22" t="s">
        <v>548</v>
      </c>
      <c r="I234" s="39" t="s">
        <v>68</v>
      </c>
      <c r="J234" s="30">
        <v>7625932000179</v>
      </c>
      <c r="L234" s="14"/>
      <c r="M234" t="s">
        <v>849</v>
      </c>
      <c r="N234" t="str">
        <f t="shared" si="23"/>
        <v>http://www.mpce.mp.br/wp-content/uploads/2022/08/2022NE01288.pdf</v>
      </c>
      <c r="R234" s="44" t="str">
        <f t="shared" si="20"/>
        <v>http://www8.mpce.mp.br/Inexigibilidade/092022000230226.pdf</v>
      </c>
      <c r="S234" s="44" t="str">
        <f t="shared" si="19"/>
        <v>09.2022.00023022-6</v>
      </c>
      <c r="T234" t="s">
        <v>1075</v>
      </c>
      <c r="U234" t="s">
        <v>1076</v>
      </c>
    </row>
    <row r="235" spans="1:21" ht="25.5" x14ac:dyDescent="0.25">
      <c r="A235" s="36" t="s">
        <v>20</v>
      </c>
      <c r="B235" s="4" t="s">
        <v>21</v>
      </c>
      <c r="C235" s="41" t="str">
        <f t="shared" si="24"/>
        <v>09.2022.00023017-0</v>
      </c>
      <c r="D235" s="24">
        <v>44742</v>
      </c>
      <c r="E235" s="37" t="s">
        <v>878</v>
      </c>
      <c r="F235" s="4" t="s">
        <v>128</v>
      </c>
      <c r="G235" s="7" t="str">
        <f t="shared" si="18"/>
        <v>2022NE01289</v>
      </c>
      <c r="H235" s="22" t="s">
        <v>545</v>
      </c>
      <c r="I235" s="39" t="s">
        <v>35</v>
      </c>
      <c r="J235" s="30">
        <v>5722202000160</v>
      </c>
      <c r="L235" s="14"/>
      <c r="M235" t="s">
        <v>850</v>
      </c>
      <c r="N235" t="str">
        <f t="shared" si="23"/>
        <v>http://www.mpce.mp.br/wp-content/uploads/2022/08/2022NE01289.pdf</v>
      </c>
      <c r="R235" s="44" t="str">
        <f t="shared" si="20"/>
        <v>http://www8.mpce.mp.br/Inexigibilidade/092022000230170.pdf</v>
      </c>
      <c r="S235" s="44" t="str">
        <f t="shared" si="19"/>
        <v>09.2022.00023017-0</v>
      </c>
      <c r="T235" t="s">
        <v>1077</v>
      </c>
      <c r="U235" t="s">
        <v>1078</v>
      </c>
    </row>
    <row r="236" spans="1:21" ht="25.5" x14ac:dyDescent="0.25">
      <c r="A236" s="36" t="s">
        <v>20</v>
      </c>
      <c r="B236" s="4" t="s">
        <v>21</v>
      </c>
      <c r="C236" s="41" t="str">
        <f t="shared" si="24"/>
        <v>09.2022.00023009-2</v>
      </c>
      <c r="D236" s="24">
        <v>44742</v>
      </c>
      <c r="E236" s="37" t="s">
        <v>879</v>
      </c>
      <c r="F236" s="4" t="s">
        <v>128</v>
      </c>
      <c r="G236" s="7" t="str">
        <f t="shared" si="18"/>
        <v>2022NE01290</v>
      </c>
      <c r="H236" s="22" t="s">
        <v>359</v>
      </c>
      <c r="I236" s="39" t="s">
        <v>45</v>
      </c>
      <c r="J236" s="30">
        <v>5537196000171</v>
      </c>
      <c r="L236" s="14"/>
      <c r="M236" t="s">
        <v>851</v>
      </c>
      <c r="N236" t="str">
        <f t="shared" si="23"/>
        <v>http://www.mpce.mp.br/wp-content/uploads/2022/08/2022NE01290.pdf</v>
      </c>
      <c r="R236" s="44" t="str">
        <f t="shared" si="20"/>
        <v>http://www8.mpce.mp.br/Inexigibilidade/092022000230092.pdf</v>
      </c>
      <c r="S236" s="44" t="str">
        <f t="shared" si="19"/>
        <v>09.2022.00023009-2</v>
      </c>
      <c r="T236" t="s">
        <v>1079</v>
      </c>
      <c r="U236" t="s">
        <v>1080</v>
      </c>
    </row>
    <row r="237" spans="1:21" ht="25.5" x14ac:dyDescent="0.25">
      <c r="A237" s="36" t="s">
        <v>20</v>
      </c>
      <c r="B237" s="4" t="s">
        <v>21</v>
      </c>
      <c r="C237" s="41" t="str">
        <f t="shared" si="24"/>
        <v>09.2022.00023028-1</v>
      </c>
      <c r="D237" s="24">
        <v>44742</v>
      </c>
      <c r="E237" s="37" t="s">
        <v>880</v>
      </c>
      <c r="F237" s="4" t="s">
        <v>128</v>
      </c>
      <c r="G237" s="7" t="str">
        <f t="shared" si="18"/>
        <v>2022NE01292</v>
      </c>
      <c r="H237" s="22" t="s">
        <v>551</v>
      </c>
      <c r="I237" s="39" t="s">
        <v>73</v>
      </c>
      <c r="J237" s="30">
        <v>7676836000150</v>
      </c>
      <c r="L237" s="14"/>
      <c r="M237" t="s">
        <v>852</v>
      </c>
      <c r="N237" t="str">
        <f t="shared" si="23"/>
        <v>http://www.mpce.mp.br/wp-content/uploads/2022/08/2022NE01292.pdf</v>
      </c>
      <c r="R237" s="44" t="str">
        <f t="shared" si="20"/>
        <v>http://www8.mpce.mp.br/Inexigibilidade/092022000230281.pdf</v>
      </c>
      <c r="S237" s="44" t="str">
        <f t="shared" si="19"/>
        <v>09.2022.00023028-1</v>
      </c>
      <c r="T237" t="s">
        <v>1081</v>
      </c>
      <c r="U237" t="s">
        <v>1082</v>
      </c>
    </row>
    <row r="238" spans="1:21" ht="25.5" x14ac:dyDescent="0.25">
      <c r="A238" s="36" t="s">
        <v>20</v>
      </c>
      <c r="B238" s="4" t="s">
        <v>21</v>
      </c>
      <c r="C238" s="41" t="str">
        <f t="shared" si="24"/>
        <v>09.2022.00023013-7</v>
      </c>
      <c r="D238" s="24">
        <v>44742</v>
      </c>
      <c r="E238" s="37" t="s">
        <v>881</v>
      </c>
      <c r="F238" s="4" t="s">
        <v>128</v>
      </c>
      <c r="G238" s="7" t="str">
        <f t="shared" si="18"/>
        <v>2022NE01299</v>
      </c>
      <c r="H238" s="22" t="s">
        <v>551</v>
      </c>
      <c r="I238" s="39" t="s">
        <v>260</v>
      </c>
      <c r="J238" s="30">
        <v>7508138000145</v>
      </c>
      <c r="L238" s="14"/>
      <c r="M238" t="s">
        <v>853</v>
      </c>
      <c r="N238" t="str">
        <f t="shared" si="23"/>
        <v>http://www.mpce.mp.br/wp-content/uploads/2022/08/2022NE01299.pdf</v>
      </c>
      <c r="R238" s="44" t="str">
        <f t="shared" si="20"/>
        <v>http://www8.mpce.mp.br/Inexigibilidade/092022000230137.pdf</v>
      </c>
      <c r="S238" s="44" t="str">
        <f t="shared" si="19"/>
        <v>09.2022.00023013-7</v>
      </c>
      <c r="T238" t="s">
        <v>1083</v>
      </c>
      <c r="U238" t="s">
        <v>1084</v>
      </c>
    </row>
    <row r="239" spans="1:21" ht="38.25" x14ac:dyDescent="0.25">
      <c r="A239" s="34" t="s">
        <v>20</v>
      </c>
      <c r="B239" s="4" t="s">
        <v>21</v>
      </c>
      <c r="C239" s="41" t="str">
        <f t="shared" ref="C239:C246" si="25">(HYPERLINK(T239,U239))</f>
        <v>09.2022.00023297-9</v>
      </c>
      <c r="D239" s="24">
        <v>44746</v>
      </c>
      <c r="E239" s="20" t="s">
        <v>913</v>
      </c>
      <c r="F239" s="4" t="s">
        <v>128</v>
      </c>
      <c r="G239" s="7" t="str">
        <f t="shared" ref="G239:G253" si="26">HYPERLINK(N239,M239)</f>
        <v>2022NE01306</v>
      </c>
      <c r="H239" s="22" t="s">
        <v>541</v>
      </c>
      <c r="I239" s="6" t="s">
        <v>254</v>
      </c>
      <c r="J239" s="34" t="s">
        <v>1514</v>
      </c>
      <c r="L239" s="14"/>
      <c r="M239" t="s">
        <v>930</v>
      </c>
      <c r="N239" t="str">
        <f t="shared" ref="N239" si="27">"http://www.mpce.mp.br/wp-content/uploads/2022/08/"&amp;M239&amp;".pdf"</f>
        <v>http://www.mpce.mp.br/wp-content/uploads/2022/08/2022NE01306.pdf</v>
      </c>
      <c r="R239" s="44" t="str">
        <f t="shared" ref="R239" si="28">"http://www8.mpce.mp.br/"&amp;PROPER(A239)&amp;"/"&amp;SUBSTITUTE(SUBSTITUTE(C239,".",""),"-","")&amp;".pdf"</f>
        <v>http://www8.mpce.mp.br/Inexigibilidade/092022000232979.pdf</v>
      </c>
      <c r="S239" s="44" t="str">
        <f t="shared" ref="S239" si="29">HYPERLINK(R239,C239)</f>
        <v>09.2022.00023297-9</v>
      </c>
      <c r="T239" t="s">
        <v>1085</v>
      </c>
      <c r="U239" t="s">
        <v>1086</v>
      </c>
    </row>
    <row r="240" spans="1:21" ht="38.25" x14ac:dyDescent="0.25">
      <c r="A240" s="34" t="s">
        <v>20</v>
      </c>
      <c r="B240" s="4" t="s">
        <v>21</v>
      </c>
      <c r="C240" s="41" t="str">
        <f t="shared" si="25"/>
        <v>09.2022.00023323-4</v>
      </c>
      <c r="D240" s="24">
        <v>44746</v>
      </c>
      <c r="E240" s="20" t="s">
        <v>914</v>
      </c>
      <c r="F240" s="4" t="s">
        <v>472</v>
      </c>
      <c r="G240" s="7" t="str">
        <f t="shared" si="26"/>
        <v>2022NE01307</v>
      </c>
      <c r="H240" s="22" t="s">
        <v>359</v>
      </c>
      <c r="I240" s="6" t="s">
        <v>257</v>
      </c>
      <c r="J240" s="34" t="s">
        <v>304</v>
      </c>
      <c r="L240" s="14"/>
      <c r="M240" t="s">
        <v>931</v>
      </c>
      <c r="N240" t="str">
        <f t="shared" ref="N240:N253" si="30">"http://www.mpce.mp.br/wp-content/uploads/2022/08/"&amp;M240&amp;".pdf"</f>
        <v>http://www.mpce.mp.br/wp-content/uploads/2022/08/2022NE01307.pdf</v>
      </c>
      <c r="R240" s="44" t="str">
        <f t="shared" ref="R240:R253" si="31">"http://www8.mpce.mp.br/"&amp;PROPER(A240)&amp;"/"&amp;SUBSTITUTE(SUBSTITUTE(C240,".",""),"-","")&amp;".pdf"</f>
        <v>http://www8.mpce.mp.br/Inexigibilidade/092022000233234.pdf</v>
      </c>
      <c r="S240" s="44" t="str">
        <f t="shared" ref="S240:S253" si="32">HYPERLINK(R240,C240)</f>
        <v>09.2022.00023323-4</v>
      </c>
      <c r="T240" t="s">
        <v>1087</v>
      </c>
      <c r="U240" t="s">
        <v>1088</v>
      </c>
    </row>
    <row r="241" spans="1:21" ht="57" x14ac:dyDescent="0.25">
      <c r="A241" s="34" t="s">
        <v>22</v>
      </c>
      <c r="B241" s="11" t="s">
        <v>140</v>
      </c>
      <c r="C241" s="41" t="str">
        <f>HYPERLINK("http://www.mpce.mp.br/wp-content/uploads/2022/08/Contrato-035-2018-.pdf","4053/2018-5")</f>
        <v>4053/2018-5</v>
      </c>
      <c r="D241" s="24">
        <v>44746</v>
      </c>
      <c r="E241" s="19" t="s">
        <v>915</v>
      </c>
      <c r="F241" s="4" t="s">
        <v>139</v>
      </c>
      <c r="G241" s="7" t="str">
        <f t="shared" si="26"/>
        <v>2022NE01308</v>
      </c>
      <c r="H241" s="22" t="s">
        <v>552</v>
      </c>
      <c r="I241" s="6" t="s">
        <v>93</v>
      </c>
      <c r="J241" s="34" t="s">
        <v>94</v>
      </c>
      <c r="L241" s="14"/>
      <c r="M241" t="s">
        <v>932</v>
      </c>
      <c r="N241" t="str">
        <f t="shared" si="30"/>
        <v>http://www.mpce.mp.br/wp-content/uploads/2022/08/2022NE01308.pdf</v>
      </c>
      <c r="R241" s="44" t="str">
        <f t="shared" si="31"/>
        <v>http://www8.mpce.mp.br/Dispensa/4053/20185.pdf</v>
      </c>
      <c r="S241" s="44" t="str">
        <f t="shared" si="32"/>
        <v>4053/2018-5</v>
      </c>
      <c r="T241" t="s">
        <v>1089</v>
      </c>
      <c r="U241" t="s">
        <v>1090</v>
      </c>
    </row>
    <row r="242" spans="1:21" ht="25.5" x14ac:dyDescent="0.25">
      <c r="A242" s="34" t="s">
        <v>20</v>
      </c>
      <c r="B242" s="4" t="s">
        <v>21</v>
      </c>
      <c r="C242" s="41" t="str">
        <f t="shared" si="25"/>
        <v>09.2022.00023289-0</v>
      </c>
      <c r="D242" s="24">
        <v>44746</v>
      </c>
      <c r="E242" s="20" t="s">
        <v>916</v>
      </c>
      <c r="F242" s="4" t="s">
        <v>128</v>
      </c>
      <c r="G242" s="7" t="str">
        <f t="shared" si="26"/>
        <v>2022NE01309</v>
      </c>
      <c r="H242" s="22" t="s">
        <v>545</v>
      </c>
      <c r="I242" s="6" t="s">
        <v>88</v>
      </c>
      <c r="J242" s="34" t="s">
        <v>1503</v>
      </c>
      <c r="L242" s="14"/>
      <c r="M242" t="s">
        <v>933</v>
      </c>
      <c r="N242" t="str">
        <f t="shared" si="30"/>
        <v>http://www.mpce.mp.br/wp-content/uploads/2022/08/2022NE01309.pdf</v>
      </c>
      <c r="R242" s="44" t="str">
        <f t="shared" si="31"/>
        <v>http://www8.mpce.mp.br/Inexigibilidade/092022000232890.pdf</v>
      </c>
      <c r="S242" s="44" t="str">
        <f t="shared" si="32"/>
        <v>09.2022.00023289-0</v>
      </c>
      <c r="T242" t="s">
        <v>1091</v>
      </c>
      <c r="U242" t="s">
        <v>1092</v>
      </c>
    </row>
    <row r="243" spans="1:21" ht="57" x14ac:dyDescent="0.25">
      <c r="A243" s="34" t="s">
        <v>22</v>
      </c>
      <c r="B243" s="11" t="s">
        <v>140</v>
      </c>
      <c r="C243" s="41" t="str">
        <f>HYPERLINK("http://www.mpce.mp.br/wp-content/uploads/2022/08/Contrato-053-2019.pdf","41480/2018-5")</f>
        <v>41480/2018-5</v>
      </c>
      <c r="D243" s="24">
        <v>44746</v>
      </c>
      <c r="E243" s="19" t="s">
        <v>917</v>
      </c>
      <c r="F243" s="4" t="s">
        <v>139</v>
      </c>
      <c r="G243" s="7" t="str">
        <f t="shared" si="26"/>
        <v>2022NE01311</v>
      </c>
      <c r="H243" s="22" t="s">
        <v>370</v>
      </c>
      <c r="I243" s="6" t="s">
        <v>264</v>
      </c>
      <c r="J243" s="34" t="s">
        <v>311</v>
      </c>
      <c r="L243" s="14"/>
      <c r="M243" t="s">
        <v>934</v>
      </c>
      <c r="N243" t="str">
        <f t="shared" si="30"/>
        <v>http://www.mpce.mp.br/wp-content/uploads/2022/08/2022NE01311.pdf</v>
      </c>
      <c r="R243" s="44" t="str">
        <f t="shared" si="31"/>
        <v>http://www8.mpce.mp.br/Dispensa/41480/20185.pdf</v>
      </c>
      <c r="S243" s="44" t="str">
        <f t="shared" si="32"/>
        <v>41480/2018-5</v>
      </c>
      <c r="T243" t="s">
        <v>1093</v>
      </c>
      <c r="U243" t="s">
        <v>1094</v>
      </c>
    </row>
    <row r="244" spans="1:21" ht="38.25" x14ac:dyDescent="0.25">
      <c r="A244" s="34" t="s">
        <v>20</v>
      </c>
      <c r="B244" s="4" t="s">
        <v>21</v>
      </c>
      <c r="C244" s="41" t="str">
        <f t="shared" si="25"/>
        <v>09.2022.00023406-6</v>
      </c>
      <c r="D244" s="24">
        <v>44746</v>
      </c>
      <c r="E244" s="20" t="s">
        <v>918</v>
      </c>
      <c r="F244" s="4" t="s">
        <v>142</v>
      </c>
      <c r="G244" s="7" t="str">
        <f t="shared" si="26"/>
        <v>2022NE01315</v>
      </c>
      <c r="H244" s="22" t="s">
        <v>927</v>
      </c>
      <c r="I244" s="6" t="s">
        <v>98</v>
      </c>
      <c r="J244" s="34" t="s">
        <v>99</v>
      </c>
      <c r="L244" s="14"/>
      <c r="M244" t="s">
        <v>935</v>
      </c>
      <c r="N244" t="str">
        <f t="shared" si="30"/>
        <v>http://www.mpce.mp.br/wp-content/uploads/2022/08/2022NE01315.pdf</v>
      </c>
      <c r="R244" s="44" t="str">
        <f t="shared" si="31"/>
        <v>http://www8.mpce.mp.br/Inexigibilidade/092022000234066.pdf</v>
      </c>
      <c r="S244" s="44" t="str">
        <f t="shared" si="32"/>
        <v>09.2022.00023406-6</v>
      </c>
      <c r="T244" t="s">
        <v>1095</v>
      </c>
      <c r="U244" t="s">
        <v>1096</v>
      </c>
    </row>
    <row r="245" spans="1:21" ht="38.25" x14ac:dyDescent="0.25">
      <c r="A245" s="34" t="s">
        <v>20</v>
      </c>
      <c r="B245" s="4" t="s">
        <v>21</v>
      </c>
      <c r="C245" s="41" t="str">
        <f t="shared" si="25"/>
        <v>09.2022.00023403-3</v>
      </c>
      <c r="D245" s="24">
        <v>44746</v>
      </c>
      <c r="E245" s="20" t="s">
        <v>919</v>
      </c>
      <c r="F245" s="4" t="s">
        <v>142</v>
      </c>
      <c r="G245" s="7" t="str">
        <f t="shared" si="26"/>
        <v>2022NE01316</v>
      </c>
      <c r="H245" s="22" t="s">
        <v>757</v>
      </c>
      <c r="I245" s="6" t="s">
        <v>735</v>
      </c>
      <c r="J245" s="34" t="s">
        <v>1479</v>
      </c>
      <c r="L245" s="14"/>
      <c r="M245" t="s">
        <v>936</v>
      </c>
      <c r="N245" t="str">
        <f t="shared" si="30"/>
        <v>http://www.mpce.mp.br/wp-content/uploads/2022/08/2022NE01316.pdf</v>
      </c>
      <c r="R245" s="44" t="str">
        <f t="shared" si="31"/>
        <v>http://www8.mpce.mp.br/Inexigibilidade/092022000234033.pdf</v>
      </c>
      <c r="S245" s="44" t="str">
        <f t="shared" si="32"/>
        <v>09.2022.00023403-3</v>
      </c>
      <c r="T245" t="s">
        <v>1097</v>
      </c>
      <c r="U245" t="s">
        <v>1098</v>
      </c>
    </row>
    <row r="246" spans="1:21" ht="25.5" x14ac:dyDescent="0.25">
      <c r="A246" s="34" t="s">
        <v>20</v>
      </c>
      <c r="B246" s="4" t="s">
        <v>21</v>
      </c>
      <c r="C246" s="41" t="str">
        <f t="shared" si="25"/>
        <v>09.2022.00023396-7</v>
      </c>
      <c r="D246" s="24">
        <v>44746</v>
      </c>
      <c r="E246" s="20" t="s">
        <v>945</v>
      </c>
      <c r="F246" s="4" t="s">
        <v>142</v>
      </c>
      <c r="G246" s="7" t="str">
        <f t="shared" si="26"/>
        <v>2022NE01317</v>
      </c>
      <c r="H246" s="22" t="s">
        <v>545</v>
      </c>
      <c r="I246" s="6" t="s">
        <v>98</v>
      </c>
      <c r="J246" s="34" t="s">
        <v>99</v>
      </c>
      <c r="L246" s="14"/>
      <c r="M246" t="s">
        <v>937</v>
      </c>
      <c r="N246" t="str">
        <f t="shared" si="30"/>
        <v>http://www.mpce.mp.br/wp-content/uploads/2022/08/2022NE01317.pdf</v>
      </c>
      <c r="R246" s="44" t="str">
        <f t="shared" si="31"/>
        <v>http://www8.mpce.mp.br/Inexigibilidade/092022000233967.pdf</v>
      </c>
      <c r="S246" s="44" t="str">
        <f t="shared" si="32"/>
        <v>09.2022.00023396-7</v>
      </c>
      <c r="T246" t="s">
        <v>1099</v>
      </c>
      <c r="U246" t="s">
        <v>1100</v>
      </c>
    </row>
    <row r="247" spans="1:21" ht="71.25" x14ac:dyDescent="0.25">
      <c r="A247" s="34" t="s">
        <v>22</v>
      </c>
      <c r="B247" s="4" t="s">
        <v>140</v>
      </c>
      <c r="C247" s="41" t="str">
        <f>HYPERLINK("http://www.mpce.mp.br/wp-content/uploads/2022/08/Contrato-023-2020-CORREIOS.pdf","09.2020.00007143-7")</f>
        <v>09.2020.00007143-7</v>
      </c>
      <c r="D247" s="24">
        <v>44747</v>
      </c>
      <c r="E247" s="19" t="s">
        <v>920</v>
      </c>
      <c r="F247" s="4" t="s">
        <v>469</v>
      </c>
      <c r="G247" s="7" t="str">
        <f t="shared" si="26"/>
        <v>2022NE01327</v>
      </c>
      <c r="H247" s="22" t="s">
        <v>541</v>
      </c>
      <c r="I247" s="6" t="s">
        <v>255</v>
      </c>
      <c r="J247" s="34" t="s">
        <v>302</v>
      </c>
      <c r="L247" s="14"/>
      <c r="M247" t="s">
        <v>938</v>
      </c>
      <c r="N247" t="str">
        <f t="shared" si="30"/>
        <v>http://www.mpce.mp.br/wp-content/uploads/2022/08/2022NE01327.pdf</v>
      </c>
      <c r="R247" s="44" t="str">
        <f t="shared" si="31"/>
        <v>http://www8.mpce.mp.br/Dispensa/092020000071437.pdf</v>
      </c>
      <c r="S247" s="44" t="str">
        <f t="shared" si="32"/>
        <v>09.2020.00007143-7</v>
      </c>
      <c r="T247" t="s">
        <v>1101</v>
      </c>
      <c r="U247" t="s">
        <v>1102</v>
      </c>
    </row>
    <row r="248" spans="1:21" ht="51" x14ac:dyDescent="0.25">
      <c r="A248" s="34" t="s">
        <v>20</v>
      </c>
      <c r="B248" s="15" t="s">
        <v>1286</v>
      </c>
      <c r="C248" s="41" t="str">
        <f>HYPERLINK("http://www.mpce.mp.br/wp-content/uploads/2022/08/Contrato-007-2019.pdf","48002/2017-0")</f>
        <v>48002/2017-0</v>
      </c>
      <c r="D248" s="24">
        <v>44753</v>
      </c>
      <c r="E248" s="19" t="s">
        <v>921</v>
      </c>
      <c r="F248" s="4" t="s">
        <v>909</v>
      </c>
      <c r="G248" s="7" t="str">
        <f t="shared" si="26"/>
        <v>2022NE01363</v>
      </c>
      <c r="H248" s="22" t="s">
        <v>928</v>
      </c>
      <c r="I248" s="6" t="s">
        <v>902</v>
      </c>
      <c r="J248" s="34" t="s">
        <v>1429</v>
      </c>
      <c r="L248" s="14"/>
      <c r="M248" t="s">
        <v>939</v>
      </c>
      <c r="N248" t="str">
        <f t="shared" si="30"/>
        <v>http://www.mpce.mp.br/wp-content/uploads/2022/08/2022NE01363.pdf</v>
      </c>
      <c r="R248" s="44" t="str">
        <f t="shared" si="31"/>
        <v>http://www8.mpce.mp.br/Inexigibilidade/48002/20170.pdf</v>
      </c>
      <c r="S248" s="44" t="str">
        <f t="shared" si="32"/>
        <v>48002/2017-0</v>
      </c>
      <c r="T248" t="s">
        <v>1039</v>
      </c>
      <c r="U248" t="s">
        <v>1040</v>
      </c>
    </row>
    <row r="249" spans="1:21" ht="128.25" x14ac:dyDescent="0.25">
      <c r="A249" s="34" t="s">
        <v>22</v>
      </c>
      <c r="B249" s="11" t="s">
        <v>140</v>
      </c>
      <c r="C249" s="41" t="str">
        <f>HYPERLINK("http://www8.mpce.mp.br/Dispensa/092020000123310.pdf","09.2020.00012331-0")</f>
        <v>09.2020.00012331-0</v>
      </c>
      <c r="D249" s="24">
        <v>44762</v>
      </c>
      <c r="E249" s="19" t="s">
        <v>922</v>
      </c>
      <c r="F249" s="4" t="s">
        <v>144</v>
      </c>
      <c r="G249" s="7" t="str">
        <f t="shared" si="26"/>
        <v>2022NE01440</v>
      </c>
      <c r="H249" s="22" t="s">
        <v>811</v>
      </c>
      <c r="I249" s="6" t="s">
        <v>108</v>
      </c>
      <c r="J249" s="34" t="s">
        <v>109</v>
      </c>
      <c r="L249" s="14"/>
      <c r="M249" t="s">
        <v>940</v>
      </c>
      <c r="N249" t="str">
        <f t="shared" si="30"/>
        <v>http://www.mpce.mp.br/wp-content/uploads/2022/08/2022NE01440.pdf</v>
      </c>
      <c r="R249" s="44" t="str">
        <f t="shared" si="31"/>
        <v>http://www8.mpce.mp.br/Dispensa/092020000123310.pdf</v>
      </c>
      <c r="S249" s="44" t="str">
        <f t="shared" si="32"/>
        <v>09.2020.00012331-0</v>
      </c>
      <c r="T249" t="s">
        <v>1103</v>
      </c>
      <c r="U249" t="s">
        <v>1104</v>
      </c>
    </row>
    <row r="250" spans="1:21" ht="51" x14ac:dyDescent="0.25">
      <c r="A250" s="34" t="s">
        <v>20</v>
      </c>
      <c r="B250" s="15" t="s">
        <v>475</v>
      </c>
      <c r="C250" s="41" t="str">
        <f t="shared" ref="C250:C252" si="33">(HYPERLINK(T250,U250))</f>
        <v>09.2022.00017806-8</v>
      </c>
      <c r="D250" s="24">
        <v>44764</v>
      </c>
      <c r="E250" s="20" t="s">
        <v>923</v>
      </c>
      <c r="F250" s="4" t="s">
        <v>617</v>
      </c>
      <c r="G250" s="7" t="str">
        <f t="shared" si="26"/>
        <v>2022NE01446</v>
      </c>
      <c r="H250" s="22" t="s">
        <v>370</v>
      </c>
      <c r="I250" s="6" t="s">
        <v>926</v>
      </c>
      <c r="J250" s="34" t="s">
        <v>1534</v>
      </c>
      <c r="L250" s="14"/>
      <c r="M250" t="s">
        <v>941</v>
      </c>
      <c r="N250" t="str">
        <f t="shared" si="30"/>
        <v>http://www.mpce.mp.br/wp-content/uploads/2022/08/2022NE01446.pdf</v>
      </c>
      <c r="R250" s="44" t="str">
        <f t="shared" si="31"/>
        <v>http://www8.mpce.mp.br/Inexigibilidade/092022000178068.pdf</v>
      </c>
      <c r="S250" s="44" t="str">
        <f t="shared" si="32"/>
        <v>09.2022.00017806-8</v>
      </c>
      <c r="T250" t="s">
        <v>1105</v>
      </c>
      <c r="U250" t="s">
        <v>1106</v>
      </c>
    </row>
    <row r="251" spans="1:21" ht="51" x14ac:dyDescent="0.25">
      <c r="A251" s="34" t="s">
        <v>20</v>
      </c>
      <c r="B251" s="15" t="s">
        <v>475</v>
      </c>
      <c r="C251" s="41" t="str">
        <f t="shared" si="33"/>
        <v>09.2022.00017806-8</v>
      </c>
      <c r="D251" s="24">
        <v>44767</v>
      </c>
      <c r="E251" s="20" t="s">
        <v>924</v>
      </c>
      <c r="F251" s="4" t="s">
        <v>617</v>
      </c>
      <c r="G251" s="7" t="str">
        <f t="shared" si="26"/>
        <v>2022NE01451</v>
      </c>
      <c r="H251" s="22" t="s">
        <v>370</v>
      </c>
      <c r="I251" s="6" t="s">
        <v>926</v>
      </c>
      <c r="J251" s="34" t="s">
        <v>1534</v>
      </c>
      <c r="L251" s="14"/>
      <c r="M251" t="s">
        <v>942</v>
      </c>
      <c r="N251" t="str">
        <f t="shared" si="30"/>
        <v>http://www.mpce.mp.br/wp-content/uploads/2022/08/2022NE01451.pdf</v>
      </c>
      <c r="R251" s="44" t="str">
        <f t="shared" si="31"/>
        <v>http://www8.mpce.mp.br/Inexigibilidade/092022000178068.pdf</v>
      </c>
      <c r="S251" s="44" t="str">
        <f t="shared" si="32"/>
        <v>09.2022.00017806-8</v>
      </c>
      <c r="T251" t="s">
        <v>1105</v>
      </c>
      <c r="U251" t="s">
        <v>1106</v>
      </c>
    </row>
    <row r="252" spans="1:21" ht="51" x14ac:dyDescent="0.25">
      <c r="A252" s="34" t="s">
        <v>20</v>
      </c>
      <c r="B252" s="15" t="s">
        <v>475</v>
      </c>
      <c r="C252" s="41" t="str">
        <f t="shared" si="33"/>
        <v>09.2022.00017116-4</v>
      </c>
      <c r="D252" s="24">
        <v>44770</v>
      </c>
      <c r="E252" s="20" t="s">
        <v>925</v>
      </c>
      <c r="F252" s="4" t="s">
        <v>825</v>
      </c>
      <c r="G252" s="7" t="str">
        <f t="shared" si="26"/>
        <v>2022NE01477</v>
      </c>
      <c r="H252" s="22" t="s">
        <v>813</v>
      </c>
      <c r="I252" s="6" t="s">
        <v>819</v>
      </c>
      <c r="J252" s="34" t="s">
        <v>1527</v>
      </c>
      <c r="L252" s="14"/>
      <c r="M252" t="s">
        <v>943</v>
      </c>
      <c r="N252" t="str">
        <f t="shared" si="30"/>
        <v>http://www.mpce.mp.br/wp-content/uploads/2022/08/2022NE01477.pdf</v>
      </c>
      <c r="R252" s="44" t="str">
        <f t="shared" si="31"/>
        <v>http://www8.mpce.mp.br/Inexigibilidade/092022000171164.pdf</v>
      </c>
      <c r="S252" s="44" t="str">
        <f t="shared" si="32"/>
        <v>09.2022.00017116-4</v>
      </c>
      <c r="T252" t="s">
        <v>1031</v>
      </c>
      <c r="U252" t="s">
        <v>824</v>
      </c>
    </row>
    <row r="253" spans="1:21" ht="85.5" x14ac:dyDescent="0.25">
      <c r="A253" s="34" t="s">
        <v>20</v>
      </c>
      <c r="B253" s="4" t="s">
        <v>21</v>
      </c>
      <c r="C253" s="41" t="str">
        <f>HYPERLINK("http://www8.mpce.mp.br/Inexigibilidade/092021000204268.pdf","09.2021.00020426-8")</f>
        <v>09.2021.00020426-8</v>
      </c>
      <c r="D253" s="24">
        <v>44771</v>
      </c>
      <c r="E253" s="42" t="s">
        <v>1109</v>
      </c>
      <c r="F253" s="4" t="s">
        <v>474</v>
      </c>
      <c r="G253" s="7" t="str">
        <f t="shared" si="26"/>
        <v>2022NE01485</v>
      </c>
      <c r="H253" s="22" t="s">
        <v>929</v>
      </c>
      <c r="I253" s="6" t="s">
        <v>258</v>
      </c>
      <c r="J253" s="34" t="s">
        <v>305</v>
      </c>
      <c r="L253" s="14"/>
      <c r="M253" t="s">
        <v>944</v>
      </c>
      <c r="N253" t="str">
        <f t="shared" si="30"/>
        <v>http://www.mpce.mp.br/wp-content/uploads/2022/08/2022NE01485.pdf</v>
      </c>
      <c r="R253" s="44" t="str">
        <f t="shared" si="31"/>
        <v>http://www8.mpce.mp.br/Inexigibilidade/092021000204268.pdf</v>
      </c>
      <c r="S253" s="44" t="str">
        <f t="shared" si="32"/>
        <v>09.2021.00020426-8</v>
      </c>
      <c r="T253" t="s">
        <v>1107</v>
      </c>
      <c r="U253" t="s">
        <v>1108</v>
      </c>
    </row>
    <row r="254" spans="1:21" x14ac:dyDescent="0.25">
      <c r="A254" s="3"/>
      <c r="B254" s="4"/>
      <c r="C254" s="4"/>
      <c r="D254" s="5"/>
      <c r="E254" s="10"/>
      <c r="F254" s="4"/>
      <c r="G254" s="7"/>
      <c r="H254" s="12"/>
      <c r="I254" s="6"/>
      <c r="J254" s="20"/>
      <c r="L254" s="14"/>
    </row>
    <row r="255" spans="1:21" x14ac:dyDescent="0.25">
      <c r="A255" s="65"/>
      <c r="B255" s="66"/>
      <c r="C255" s="66"/>
      <c r="D255" s="66"/>
      <c r="E255" s="66"/>
      <c r="F255" s="66"/>
      <c r="G255" s="66"/>
      <c r="H255" s="66"/>
      <c r="I255" s="66"/>
      <c r="J255" s="66"/>
    </row>
    <row r="256" spans="1:21" x14ac:dyDescent="0.25">
      <c r="A256" s="67"/>
      <c r="B256" s="67"/>
      <c r="C256" s="67"/>
      <c r="D256" s="67"/>
      <c r="E256" s="67"/>
      <c r="F256" s="67"/>
      <c r="G256" s="67"/>
      <c r="H256" s="67"/>
      <c r="I256" s="67"/>
      <c r="J256" s="67"/>
    </row>
    <row r="257" spans="1:10" x14ac:dyDescent="0.25">
      <c r="A257" s="67"/>
      <c r="B257" s="67"/>
      <c r="C257" s="67"/>
      <c r="D257" s="67"/>
      <c r="E257" s="67"/>
      <c r="F257" s="67"/>
      <c r="G257" s="67"/>
      <c r="H257" s="67"/>
      <c r="I257" s="67"/>
      <c r="J257" s="67"/>
    </row>
    <row r="258" spans="1:10" x14ac:dyDescent="0.25">
      <c r="A258" s="67"/>
      <c r="B258" s="67"/>
      <c r="C258" s="67"/>
      <c r="D258" s="67"/>
      <c r="E258" s="67"/>
      <c r="F258" s="67"/>
      <c r="G258" s="67"/>
      <c r="H258" s="67"/>
      <c r="I258" s="67"/>
      <c r="J258" s="67"/>
    </row>
    <row r="259" spans="1:10" x14ac:dyDescent="0.25">
      <c r="A259" s="67"/>
      <c r="B259" s="67"/>
      <c r="C259" s="67"/>
      <c r="D259" s="67"/>
      <c r="E259" s="67"/>
      <c r="F259" s="67"/>
      <c r="G259" s="67"/>
      <c r="H259" s="67"/>
      <c r="I259" s="67"/>
      <c r="J259" s="67"/>
    </row>
    <row r="260" spans="1:10" x14ac:dyDescent="0.25">
      <c r="A260" s="67"/>
      <c r="B260" s="67"/>
      <c r="C260" s="67"/>
      <c r="D260" s="67"/>
      <c r="E260" s="67"/>
      <c r="F260" s="67"/>
      <c r="G260" s="67"/>
      <c r="H260" s="67"/>
      <c r="I260" s="67"/>
      <c r="J260" s="67"/>
    </row>
    <row r="261" spans="1:10" x14ac:dyDescent="0.25">
      <c r="A261" s="67"/>
      <c r="B261" s="67"/>
      <c r="C261" s="67"/>
      <c r="D261" s="67"/>
      <c r="E261" s="67"/>
      <c r="F261" s="67"/>
      <c r="G261" s="67"/>
      <c r="H261" s="67"/>
      <c r="I261" s="67"/>
      <c r="J261" s="67"/>
    </row>
    <row r="262" spans="1:10" x14ac:dyDescent="0.25">
      <c r="A262" s="67"/>
      <c r="B262" s="67"/>
      <c r="C262" s="67"/>
      <c r="D262" s="67"/>
      <c r="E262" s="67"/>
      <c r="F262" s="67"/>
      <c r="G262" s="67"/>
      <c r="H262" s="67"/>
      <c r="I262" s="67"/>
      <c r="J262" s="67"/>
    </row>
    <row r="263" spans="1:10" x14ac:dyDescent="0.25">
      <c r="A263" s="67"/>
      <c r="B263" s="67"/>
      <c r="C263" s="67"/>
      <c r="D263" s="67"/>
      <c r="E263" s="67"/>
      <c r="F263" s="67"/>
      <c r="G263" s="67"/>
      <c r="H263" s="67"/>
      <c r="I263" s="67"/>
      <c r="J263" s="67"/>
    </row>
    <row r="264" spans="1:10" x14ac:dyDescent="0.25">
      <c r="A264" s="67"/>
      <c r="B264" s="67"/>
      <c r="C264" s="67"/>
      <c r="D264" s="67"/>
      <c r="E264" s="67"/>
      <c r="F264" s="67"/>
      <c r="G264" s="67"/>
      <c r="H264" s="67"/>
      <c r="I264" s="67"/>
      <c r="J264" s="67"/>
    </row>
    <row r="265" spans="1:10" x14ac:dyDescent="0.25">
      <c r="A265" s="67"/>
      <c r="B265" s="67"/>
      <c r="C265" s="67"/>
      <c r="D265" s="67"/>
      <c r="E265" s="67"/>
      <c r="F265" s="67"/>
      <c r="G265" s="67"/>
      <c r="H265" s="67"/>
      <c r="I265" s="67"/>
      <c r="J265" s="67"/>
    </row>
    <row r="266" spans="1:10" x14ac:dyDescent="0.25">
      <c r="A266" s="67"/>
      <c r="B266" s="67"/>
      <c r="C266" s="67"/>
      <c r="D266" s="67"/>
      <c r="E266" s="67"/>
      <c r="F266" s="67"/>
      <c r="G266" s="67"/>
      <c r="H266" s="67"/>
      <c r="I266" s="67"/>
      <c r="J266" s="67"/>
    </row>
    <row r="267" spans="1:10" x14ac:dyDescent="0.25">
      <c r="A267" s="67"/>
      <c r="B267" s="67"/>
      <c r="C267" s="67"/>
      <c r="D267" s="67"/>
      <c r="E267" s="67"/>
      <c r="F267" s="67"/>
      <c r="G267" s="67"/>
      <c r="H267" s="67"/>
      <c r="I267" s="67"/>
      <c r="J267" s="67"/>
    </row>
    <row r="268" spans="1:10" x14ac:dyDescent="0.25">
      <c r="A268" s="67"/>
      <c r="B268" s="67"/>
      <c r="C268" s="67"/>
      <c r="D268" s="67"/>
      <c r="E268" s="67"/>
      <c r="F268" s="67"/>
      <c r="G268" s="67"/>
      <c r="H268" s="67"/>
      <c r="I268" s="67"/>
      <c r="J268" s="67"/>
    </row>
    <row r="269" spans="1:10" x14ac:dyDescent="0.25">
      <c r="A269" s="67"/>
      <c r="B269" s="67"/>
      <c r="C269" s="67"/>
      <c r="D269" s="67"/>
      <c r="E269" s="67"/>
      <c r="F269" s="67"/>
      <c r="G269" s="67"/>
      <c r="H269" s="67"/>
      <c r="I269" s="67"/>
      <c r="J269" s="67"/>
    </row>
    <row r="270" spans="1:10" x14ac:dyDescent="0.25">
      <c r="A270" s="67"/>
      <c r="B270" s="67"/>
      <c r="C270" s="67"/>
      <c r="D270" s="67"/>
      <c r="E270" s="67"/>
      <c r="F270" s="67"/>
      <c r="G270" s="67"/>
      <c r="H270" s="67"/>
      <c r="I270" s="67"/>
      <c r="J270" s="67"/>
    </row>
    <row r="271" spans="1:10" ht="16.5" customHeight="1" x14ac:dyDescent="0.25">
      <c r="A271" s="67"/>
      <c r="B271" s="67"/>
      <c r="C271" s="67"/>
      <c r="D271" s="67"/>
      <c r="E271" s="67"/>
      <c r="F271" s="67"/>
      <c r="G271" s="67"/>
      <c r="H271" s="67"/>
      <c r="I271" s="67"/>
      <c r="J271" s="67"/>
    </row>
    <row r="272" spans="1:10"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7"/>
    </row>
  </sheetData>
  <mergeCells count="1">
    <mergeCell ref="A255:J271"/>
  </mergeCells>
  <hyperlinks>
    <hyperlink ref="E241" r:id="rId1" xr:uid="{BBA8E841-E7B9-4593-9B28-B9A639D5A8BA}"/>
    <hyperlink ref="E243" r:id="rId2" xr:uid="{4BD64BD9-5358-4B12-AC83-1CAC48132C14}"/>
    <hyperlink ref="E247" r:id="rId3" xr:uid="{91D8E532-A1CB-43CD-B69F-3817FC64BC3A}"/>
    <hyperlink ref="E248" r:id="rId4" xr:uid="{2C415F82-81A2-42EF-B905-1AAB968737C3}"/>
    <hyperlink ref="E249" r:id="rId5" display="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 xr:uid="{A3CEF454-2F22-414F-BE92-99F7EC9A22B7}"/>
    <hyperlink ref="E253" r:id="rId6" display="BOLETO DA ASSOCIAÇÃO BRASILEIRA DE EDITORES CIENTÍFICOS (ABEC BRASIL) PARA PAGAMENTO REFERENTE A DOIs DEPOSITADOS NOS MESES DE ABRIL, MAIO E JUNHO DE 2022, COM VENCIMENTO EM 25/08/2022, CONFORME CONSTA NO CONTRATO Nº 36/2021. " xr:uid="{7ACEA855-D28A-4589-80CB-8D7D829E37CE}"/>
    <hyperlink ref="E211" r:id="rId7" xr:uid="{45910B17-3298-4CF6-8ED5-425488131C65}"/>
    <hyperlink ref="E213" r:id="rId8" xr:uid="{C6432EE5-6635-4509-968D-F1A17FCD42EC}"/>
    <hyperlink ref="E216" r:id="rId9" xr:uid="{D910D2E4-21E8-4D70-9160-122766BBB614}"/>
    <hyperlink ref="E217" r:id="rId10"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30459572-0B6D-41DA-AD2E-7EB86E75DFCD}"/>
    <hyperlink ref="E218" r:id="rId11" xr:uid="{AB816460-F7B4-4E74-90A2-7E8510776DD2}"/>
    <hyperlink ref="E220" r:id="rId12" xr:uid="{18A111D7-9B99-4775-ADB2-208DA18DC9FD}"/>
    <hyperlink ref="E222" r:id="rId13" display="DEA REFERENTE AO ALUGUEL DO IMÓVEL SEDE DAS PROMOTORIAS DE JUSTIÇA DA COMARCA DE VIÇOSA, CONFORME CONTRATO Nº 51/2019, REFERENTE AO PERÍODO DE 12/08/2021 A 31/12/2021, POR MOTIVO DE REAJUSTE POR TERMO DE APOSTILAMENTO MENCIONADO NA FOLHA 21 DO PGA 09.2022.00009066-4 ." xr:uid="{1A36DC49-09BC-4EB0-B4BB-08B524C3FE88}"/>
    <hyperlink ref="E206" r:id="rId14"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DC4B5B77-EAD4-4A4E-87B4-9420F3393113}"/>
    <hyperlink ref="E207" r:id="rId15" display="REEMBOLSO DO IPTU/2021 REFERENTE AO ALUGUEL DO IMÓVEL SEDE DAS PROMOTORIAS DE JUSTIÇA DA COMARCA DE                      VIÇOSA DO CEARÁ, CONFORME CONTRATO Nº 51/2019.           " xr:uid="{BE5F14A6-D2FC-4EF1-AF8D-92F18C8053E2}"/>
    <hyperlink ref="E208" r:id="rId16" display="INSTÂNCIA EM NUVEM PARA HOSPEDAGEM DO SOFTWARE OJS PRONTO PARA RECEBER PUBLICAÇÕES DA REVISTA                       ACADÊMICA DO MPCE. CONFORME CONTRATO 006/2021. REF MAI, JUN E JUL/2022. POR ESTIMATIVA.           " xr:uid="{89985E85-9E54-41FB-9056-0AABB69E460D}"/>
    <hyperlink ref="E178" r:id="rId17" xr:uid="{CD28479A-79B9-4981-9626-7CDFE945C266}"/>
    <hyperlink ref="E179" r:id="rId18" display="LOCAÇÃO DO IMÓVEL COMPLEMENTAR DA PROMOTORIA DE CANINDÉ, CONFORME CONTRATO Nº 31/2017, REF. ABRIL                        A JUNHO/2022.           " xr:uid="{9F3F6A89-313E-40D9-A779-6AF94DC91E42}"/>
    <hyperlink ref="E180" r:id="rId19" display="ALUGUEL DO IMÓVEL SEDE DAS PROMOTORIAS DE JUSTIÇA DE SOBRAL, CONFORME CONTRATO Nº 02/2017, REF. ABRIL,                       MAIO E JUNHO/2022 - POR ESTIMATIVA.           " xr:uid="{DFB4D906-4FFE-4C53-8275-9E473B734F95}"/>
    <hyperlink ref="E181" r:id="rId20" display="ALUGUEL DO IMÓVEL SEDE DAS PROMOTORIAS DE BARBALHA, CONFORME CONTRATO Nº 04/2013/CPL/PGJ, REF. ABRIL,                        MAIO E JUNHO/2022 - POR ESTIMATIVA           " xr:uid="{0F0FFC1C-3AA1-4580-9B25-B762EBE51B43}"/>
    <hyperlink ref="E182" r:id="rId21" display="LOCAÇÃO DE IMÓVEL EM MOMBAÇA/CE CONFORME CONTRATO 84/2019 REFERENTE AOS MESES DE ABRIL A                         JUNHO/2022           " xr:uid="{4084A47C-48DB-4801-93C5-400108470B5A}"/>
    <hyperlink ref="E183" r:id="rId22"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F3FB7671-D835-4C3C-A9BD-83EEBDA581FA}"/>
    <hyperlink ref="E185" r:id="rId23"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06F57C00-41BA-43F3-B712-69FA2C1DA498}"/>
    <hyperlink ref="E186" r:id="rId24"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FF58773D-729B-4B41-8DE8-0B694A039CDC}"/>
    <hyperlink ref="E187" r:id="rId25"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62AA9065-5619-40D3-9CB0-03E1CCDFD933}"/>
    <hyperlink ref="E188" r:id="rId26"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E5670EB9-49AC-4FF0-BBF4-B512F4DD6A7D}"/>
    <hyperlink ref="E189" r:id="rId2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E5375409-CA83-4B99-B155-D47DB0DCF14B}"/>
    <hyperlink ref="E19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5B29CA70-19E5-4CD8-BCEC-6F6C1CA23CE0}"/>
    <hyperlink ref="E193" r:id="rId29" display="BOLETO DA ASSOCIAÇÃO BRASILEIRA DE EDITORES CIENTÍFICOS (ABEC BRASIL) PARA PAGAMENTO DA ANUIDADE DE                      2022, CONFORME CONSTA NO CONTRATO Nº036/2021.           " xr:uid="{6A92C3AE-D182-4F30-8EE0-2BA8BB43D625}"/>
    <hyperlink ref="E198" r:id="rId30" display="LOCAÇÃO DE IMÓVEL EM MOMBAÇA/CE CONFORME CONTRATO 84/2019 REFERENTE AOS MESES DE JANEIRO A                         MARÇO/2022           " xr:uid="{5B3EE2F8-E447-4DD7-99C0-A9AFF6958C76}"/>
    <hyperlink ref="E200" r:id="rId31" display="PARCELAS DE JAN, FEV E MAR/2022, DOS 26 ALUNOS MATRICULADOS NA &quot;ESPECIALIZAÇÃO EM COMBATE A                      CORRUPÇÃO&quot;, CONFORME CONTRATO Nº 26/2020 - POR ESTIMATIVA.            " xr:uid="{26460B87-48DA-45AD-B556-1E02FE4D7894}"/>
    <hyperlink ref="E96" r:id="rId32" display="LOCAÇÃO DO IMÓVEL SITUADO NA RUA LOURENÇO FEITOSA, N°90, JOSÉ BONIFÁCIO, FORTALEZA/CE, CUJA                         FINALIDADE É ABRIGAR A SEDE DAS PROMOTORIAS DE JUSTIÇA CÍVEIS DESTA COMARCA, CONFORME CONTRATO                         006/2017, REFERENTE AOS MESES DE JANEIRO A MARÇO/2022" xr:uid="{30E5B5AB-0438-4D52-A171-9AFE959308BE}"/>
    <hyperlink ref="E97" r:id="rId33" display="SUPLEMENTAÇÃO DE EMPENHO EM R$ 566,04 REF A LOCAÇÃO DE IMÓVEL EM MOMBAÇA-CE RELATIVOS AO MESES DE                      JANEIRO A MARÇO/2022. CONFORME CONTRATO 84/2019.           " xr:uid="{8EF2CA83-1519-46B8-97AB-FFAFB48DD63A}"/>
    <hyperlink ref="E98" r:id="rId34" display="VALORES CORRESPONDENTES A REAJUSTE DE ALUGUEL RETROATIVO A PARTIR DE 22/12/2021 A 31/12/2021,                      REFERENTE AO IMÓVEL ONDE FUNCIONA A SEDE DAS PROMOTORIAS DE JUSTIÇA DE MOMBAÇA, CONFORME CONTRATO                      084/2019." xr:uid="{61B21585-FA03-45B0-B2B4-CE8EA6F66A22}"/>
    <hyperlink ref="E99" r:id="rId35"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754BAFE8-EE02-4F49-A85A-89846956B67B}"/>
    <hyperlink ref="E100" r:id="rId36"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E049E949-C0C9-4DBC-873B-9BB38CBC6C29}"/>
    <hyperlink ref="E101" r:id="rId3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39DD4E5E-2571-48E8-961A-F141A83B7C66}"/>
    <hyperlink ref="E102" r:id="rId38"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8BD3B3F0-443C-46F8-BB5F-18DA9F14D09C}"/>
    <hyperlink ref="E103" r:id="rId3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3F25066F-A8FC-4346-B181-35713CEDE57F}"/>
    <hyperlink ref="E104" r:id="rId40"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73858CDB-E4F9-46E2-A818-7FDE23916EC8}"/>
    <hyperlink ref="E105" r:id="rId41" display="PRESTAÇÃO DE SERVIÇO DE HOSPEDAGEM EM NÚVEM E CADASTRAMENTO DOS VOLUMES DA REVISTA ACADÊMICA DA                      ESCOLA SUPERIOR DO MINISTÉRIO PÚBLICO, DE 2017 A 2020, CONF. CONTRATO Nº 06/2021, REF A ABR/2021.           " xr:uid="{C7141E2F-B92B-4854-B23B-4B22575E58C5}"/>
    <hyperlink ref="E106" r:id="rId42" display="ALUGUEL DE DUAS SALAS COMERCIAIS ONDE FUNCIONAM AS PROMOTORIAS DE JUSTIÇA DE JUAZEIRO DO NORTE,                      CONFORME CONTRATO Nº 12/2017/CPL/PGJ, REF. ABRIL, MAIO E JUNHO/2022 - POR ESTIMATIVA.           " xr:uid="{32317355-4BBF-41A9-ADEE-270A3E38002B}"/>
    <hyperlink ref="E107" r:id="rId43" display="ALUGUEL DO IMÓVEL SEDE DAS PROMOTORIAS DE JUSTIÇA DE SOBRAL, CONFORME CONTRATO Nº 02/2017, REF. ABRIL,                       MAIO E JUNHO/2022 - POR ESTIMATIVA.           " xr:uid="{2E9F45BF-EE05-403F-B0ED-2F2D2F69FD60}"/>
    <hyperlink ref="E108" r:id="rId44" display="LOCAÇÃO DO IMÓVEL COMPLEMENTAR DA PROMOTORIA DE CANINDÉ, CONFORME CONTRATO Nº 31/2017, REF. ABRIL                         A JUNHO/2022.           " xr:uid="{A343A663-31AE-4A6F-9ED4-E25247678C43}"/>
    <hyperlink ref="E109" r:id="rId45" display="ALUGUEL DO IMÓVEL SEDE DAS PROMOTORIAS DE BARBALHA, CONFORME CONTRATO Nº 04/2013/CPL/PGJ, REF. ABRIL,                        MAIO E JUNHO/2022 - POR ESTIMATIVA            " xr:uid="{13303017-D6E2-4BBA-BB23-ECDA57AB32B6}"/>
    <hyperlink ref="E110" r:id="rId46" display="LOCAÇÃO DE IMÓVEL EM MOMBAÇA/CE CONFORME CONTRATO 84/2019 REFERENTE AOS MESES DE ABRIL A                          JUNHO/2022           " xr:uid="{D6F0BBCC-ABAB-4853-A305-D73E795F974D}"/>
    <hyperlink ref="E111" r:id="rId47" display="PARCELAS DE ABR, MAI E JUN/2022 DOS 26 ALUNOS MATRICULADOS NA &quot;ESPECIALIZAÇÃO EM COMBATE A CORRUPÇÃO&quot;,                     CONFORME CONTRATO Nº 26/2020 - POR ESTIMATIVA.            " xr:uid="{5462436F-01F1-450B-BD00-39BF2E932E92}"/>
    <hyperlink ref="E112" r:id="rId48" display="ALUGUEL DO IMÓVEL SEDE DAS PROMOTORIAS DE JUSTIÇA DE SÃO BENEDITO, CONFORME CONTRATO Nº 34/2021,                       REFERENTE ABRIL, MAIO E JUNHO/2022.           " xr:uid="{9A2234C4-FBAB-4982-A724-A0F5F7FDA5C7}"/>
    <hyperlink ref="E113" r:id="rId49" display="LOCAÇÃO DE IMÓVEL PARA ABRIGAR A SEDE DAS PROMOTORIAS DE JUSTIÇA EM ALTO SANTO/CE CONFORME CONTRATO                       025/2021 REFERENTE ABRIL A JUNHO/2022           " xr:uid="{6D7170F2-E44C-4BC5-915F-5F03262CFDBF}"/>
    <hyperlink ref="E114" r:id="rId50" display="ALUGUEL DO IMÓVEL SEDE DAS PROMOTORIAS DE RUSSAS (PISO SUPERIOR), CONFORME CONTRATO Nº 35/2021,                       REFERENTE ABRIL, MAIO E JUNHO/2022.           " xr:uid="{0A1D6EB8-641F-4DA4-B4C5-215AD81AE671}"/>
    <hyperlink ref="E115" r:id="rId51" display="LOCAÇÃO DE IMÓVEL PARA ABRIGAR A SEDE DAS PROMOTORIAS DE JUSTIÇA EM BREJO SANTO/CE CONFORME                       CONTRATO 026/2021 REFERENTE ABRIL A JUNHO/2022           " xr:uid="{F0EAB3F2-2B8A-426E-90D4-6B435AD55795}"/>
    <hyperlink ref="E116" r:id="rId52" display="ALUGUEL DO IMÓVEL SEDE DAS PROMOTORIAS DE JUSTIÇA DE MARANGUAPE, CONFORME CONTRATO Nº 26/2017, REF.                       ABRIL, MAIO E JUNHO/2022 - POR ESTIMATIVA           " xr:uid="{75BD1323-9ACB-4D93-B1A1-1F83FB4B1617}"/>
    <hyperlink ref="E117" r:id="rId53" display="ALUGUEL DO IMÓVEL SEDE DAS PROMOTORIAS DE JUSTIÇA DE GRANJA, CONFORME CONTRATO Nº 74/2019, REFERENTE                       ABR, MAI E JUN/2022 - POR ESTIMATIVA           " xr:uid="{C9D5FBBD-0C12-45F6-9B63-2515A9E074DA}"/>
    <hyperlink ref="E118" r:id="rId54" display="ALUGUEL DO IMÓVEL SEDE DAS PROMOTORIAS DE JUSTIÇA DA COMARCA DE VIÇOSA, CONFORME CONTRATO Nº                      51/2019, REFERENTE AOS MESES DE ABR, MAI E JUN/2022.            " xr:uid="{B1D794E2-A2CB-45B6-BEAF-98E4BE8C77E9}"/>
    <hyperlink ref="E119" r:id="rId55" display="ALUGUEL DO IMÓVEL SEDE DAS PROMOTORIAS DE JUSTIÇA DE PARAIBAPA, CONFORME CONTRATO Nº 85/2019,                       REFERENTE OS MESES DE ABR, MAI E JUN/2022.           " xr:uid="{71916830-B49F-4CF8-A292-66C6BE2F1403}"/>
    <hyperlink ref="E120" r:id="rId56" display="ALUGUEL DO IMÓVEL SEDE DAS PROMOTORIAS DE JUSTIÇA DE ACARAÚ, CONFORME CONTRATO Nº 61/2019, REF. ABR,                       MAI E JUN/2022 - POR ESTIMATIVA.           " xr:uid="{2817AA66-0DB0-4AD6-B245-2CF65DE711A1}"/>
    <hyperlink ref="E125" r:id="rId57" display="FORNECIMENTO DE PRODUTOS E DE DIVERSOS SERVIÇOS DOS CORREIOS POR MEIO DOS CANAIS DE ATENDIMENTO                       DISPONIBILIZADOS, CONFORME CONTRATO 023/2020, REFERENTE AOS MESES DE ABRIL, MAIO E JUNHO/2022.           " xr:uid="{70DAF6B3-C6DF-426A-A631-4C1128C6A228}"/>
    <hyperlink ref="E129" r:id="rId58"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AC9E446F-47A6-4737-9B16-1572B51B544D}"/>
    <hyperlink ref="E130" r:id="rId59"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017A9594-1A87-4F8D-B126-41C784F702E1}"/>
    <hyperlink ref="E131" r:id="rId60" display="SUPLEMENTAÇÃO DE EMPENHO EM R$ 566,04 REF A LOCAÇÃO DE IMÓVEL EM MOMBAÇA-CE RELATIVOS AO MESES DE                      JANEIRO A MARÇO/2022. CONFORME CONTRATO 84/2019.           " xr:uid="{831F21BE-B377-4ABF-AEA1-A089EE7506F1}"/>
    <hyperlink ref="E150" r:id="rId61" display="SERVIÇO DE MANUTENÇÃO PREVENTIVA E CORRETIVA DO ELEVADOR DO PRÉDIO DAS PROMOTORIAS CRIMINAIS,                       CONFORME CONTRATO Nº 35/2018, REF. ABR, MAI E JUN/2022 -POR ESTIMATIVA.           " xr:uid="{6D6D1ADD-FB06-455F-A930-83E381D752B3}"/>
    <hyperlink ref="E152" r:id="rId62" display="SERVIÇO DE MANUTENÇÃO DO ELEVADOR DO PRÉDIO DAS PROMOTORIAS DE INVESTIGAÇÕES, CONFORME CONTRATO                       053/2019. REF. ABR, MAI E JUN/2022.           " xr:uid="{24877494-12A6-4BF1-8506-EDF054AF25B1}"/>
    <hyperlink ref="E24" r:id="rId63" display="LOCAÇÃO DO IMÓVEL DA PROMOTORIA DE JUSTIÇA DA COMARCA DE VIÇOSA/CE CONFORME CONTRATO 051/2019                      REFERENTE AOS MESES DE JANEIRO A MARÇO/2022            " xr:uid="{51B85344-0F1F-42E2-A086-23050617524B}"/>
    <hyperlink ref="E25" r:id="rId64" display="LOCAÇÃO DO IMÓVEL DA PROMOTORIA DE JUSTIÇA DE MORADA NOVA/CE CONFORME CONTRATO 043/2013 REFERENTE                      AOS MESES DE JANEIRO A MARÇO/2022           " xr:uid="{0CE5BC5E-E184-49CF-BEA4-FA1B513C533C}"/>
    <hyperlink ref="E26" r:id="rId65" display="LOCAÇÃO DO IMÓVEL DA PROMOTORIA DE JUSTIÇA DE CRATEÚS/CE CONFORME CONTRATO 040/2018 REFERENTE AOS                      MESES DE JANEIRO A MARÇO/2022           " xr:uid="{FD4E6575-08DF-44C8-940D-263D7AE43DBE}"/>
    <hyperlink ref="E27" r:id="rId66" display="LOCAÇÃO DO IMÓVEL SEDE DAS PROMOTORIAS DE JUSTIÇA E DECON DE ICÓ/CE CONFORME CONTRATO 037/2011                      REFERENTE AOS MESES DE JANEIRO A MARÇO/2022            " xr:uid="{66CEDE3E-4C13-4B8B-9427-EC9E7ADFDD0B}"/>
    <hyperlink ref="E28" r:id="rId67" display="LOCAÇÃO DO IMÓVEL SEDE DAS PROMOTORIAS DE JUSTIÇA QUIXERAMOBIM/CE CONFORME CONTRATO 029/2012                      REFERENTE AOS MESES DE JANEIRO A MARÇO/2022            " xr:uid="{C6A5AC66-92E3-4CA4-8506-8D7ECF02ACB7}"/>
    <hyperlink ref="E29" r:id="rId68" display="LOCAÇÃO DO IMÓVEL SEDE DAS PROMOTORIAS DE JUSTIÇA DE TIANGUÁ/CE CONFORME APOSTILAMENTO N° 2 E                      CONTRATO 022/2013 REFERENTE AOS MESES DE JANEIRO A MARÇO/2022            " xr:uid="{7A35D2C9-BC72-4E79-8DB3-6D92A9C15116}"/>
    <hyperlink ref="E30" r:id="rId69" display="LOCAÇÃO DO IMÓVEL SEDE DAS PROMOTORIAS DE JUSTIÇA DE GUAIÚBA/CE CONFORME CONTRATO 022/2010                      REFERENTE AOS MESES DE JANEIRO A MARÇO/2022            " xr:uid="{020D1666-7C7F-42A6-85F1-E255CAE2536A}"/>
    <hyperlink ref="E31" r:id="rId70" display="LOCAÇÃO DO IMÓVEL SEDE DAS PROMOTORIAS DE JUSTIÇA DE CANINDÉ/CE CONFORME APOSTILAMENTO N° 009/2017 E                      CONTRATO 009/2016 REFERENTE AOS MESES DE JANEIRO A MARÇO/2022            " xr:uid="{F357AAFA-CDAB-44CD-A49B-A3A5247DBCD0}"/>
    <hyperlink ref="E32" r:id="rId71" display="LOCAÇÃO DO IMÓVEL SEDE DAS PROMOTORIAS DE JUSTIÇA DE JARDIM/CE CONFORME CONTRATO 008/2017 REFERENTE                      AOS MESES DE JANEIRO A MARÇO/2022           " xr:uid="{B1BA103C-FD71-4AD9-8AB6-6F6A86B2AC8F}"/>
    <hyperlink ref="E34" r:id="rId72" display="PARCELAS DE JAN, FEV E MAR/2022, DOS 26 ALUNOS MATRICULADOS NA &quot;ESPECIALIZAÇÃO EM COMBATE A                     CORRUPÇÃO&quot;, CONFORME CONTRATO Nº 26/2020 - POR ESTIMATIVA.           " xr:uid="{F9578F70-0B76-4BDE-B3B9-DD78D803A209}"/>
    <hyperlink ref="E35" r:id="rId73" display="TAXAS CONDOMINIAIS REFERENTES A SALA 403 DO EDIFÍCIO OFFICE &amp; MEDICAL CENTER, SITUADO NA AVENIDA                      EUSÉBIO DE QUEIROZ, N° 4808, CENTRO, EUASÉBIO CONFORME CONTRATO 045/2021 REFERENTE JANEIRO A                      MARÇO/2022" xr:uid="{44749323-F269-44A0-915C-97AC59C44D2D}"/>
    <hyperlink ref="E36" r:id="rId74" display="LOCAÇÃO DA SALA 403 DO EDIFÍCIO OFFICE &amp; MEDICAL CENTER, SITUADO NA AVENIDA EUSÉBIO DE QUEIROZ, N° 4808,                      CENTRO, EUSÉBIO PARA ABRIGAR A SEDE DAS PROMOTORIAS DE JUSTIÇA CONFORME CONTRATO 045/2021 REFERENTE                      JANEIRO A MARÇO/2022" xr:uid="{5C517983-6B0D-4D8B-98B6-96AB023C7BFE}"/>
    <hyperlink ref="E37" r:id="rId75" display="LOCAÇÃO DE IMÓVEL PARA ABRIGAR A SEDE DAS PROMOTORIAS DE JUSTIÇA EM ALTO SANTO/CE CONFORME CONTRATO                      025/2021 REFERENTE JANEIRO A MARÇO/2022            " xr:uid="{584E4F46-C4FD-4A16-95CB-46551B6D1F2E}"/>
    <hyperlink ref="E38" r:id="rId76" display="LOCAÇÃO DE IMÓVEL PARA ABRIGAR A SEDE DAS PROMOTORIAS DE JUSTIÇA EM BREJO SANTO/CE CONFORME                      CONTRATO 026/2021 REFERENTE JANEIRO A MARÇO/2022            " xr:uid="{D3C7B836-8279-4C2B-9FE8-C23C97378E00}"/>
    <hyperlink ref="E39" r:id="rId77" display="LOCAÇÃO DE IMÓVEL PARA ABRIGAR A SEDE DAS PROMOTORIAS DE JUSTIÇA EM CAUCAIA/CE CONFORME CONTRATO                       048/2019 REFERENTE JANEIRO A MARÇO/2022           " xr:uid="{B349E1D3-ED02-456A-91DB-DA22BB7F2C75}"/>
    <hyperlink ref="E40" r:id="rId78" display="TAXAS CONDOMINIAIS REFERENTES A SALA 403 DO EDIFÍCIO OFFICE &amp; MEDICAL CENTER, SITUADO NA AVENIDA EUSÉBIO                   DE QUEIROZ, N° 4808, CENTRO, EUASÉBIO CONFORME CONTRATO 045/2021 REFERENTE JANEIRO A MARÇO/2022           " xr:uid="{87638BEF-B141-437C-AFE5-2E7A2F6C6AE1}"/>
    <hyperlink ref="E41" r:id="rId79" display="LOCAÇÃO DA SALA 403 DO EDIFÍCIO OFFICE &amp; MEDICAL CENTER, SITUADO NA AVENIDA EUSÉBIO DE QUEIROZ, N° 4808,                   CENTRO, EUSÉBIO PARA ABRIGAR A SEDE DAS PROMOTORIAS DE JUSTIÇA CONFORME CONTRATO 045/2021 REFERENTE                   JANEIRO A MARÇO/2022" xr:uid="{A8648C86-661B-4CF3-9839-28E41BC59A85}"/>
    <hyperlink ref="E42" r:id="rId80" display="TAXAS CONDOMINIAIS REFERENTES A SALA 403 DO EDIFÍCIO OFFICE &amp; MEDICAL CENTER, SITUADO NA AVENIDA                      EUSÉBIO DE QUEIROZ, N°4808, CENTRO, EUSÉBIO CONFORME CONTRATO 045/2021 REFERENTE JANEIRO A                      MARÇO/2022" xr:uid="{9AAB8B47-9DB1-4B07-9845-B39543DFC075}"/>
    <hyperlink ref="E43" r:id="rId81" display="ALUGUEL DO IMÓVEL SEDE DAS PROMOTORIAS DE RUSSAS, CONFORME CONTRATO Nº 08/2015/CPL/PGJ, REF. JAN, FEV                       E MAR/2022 - POR ESTIMATIVA.           " xr:uid="{4A52994C-6837-41FB-9E28-24A8D7D9E381}"/>
    <hyperlink ref="E44" r:id="rId82" display="LOCAÇÃO DA SALA 403 DO EDIFÍCIO OFFICE &amp; MEDICAL CENTER, SITUADO NA AVENIDA EUSÉBIO DE QUEIROZ, N° 4808,                       CENTRO, EUSÉBIO PARA ABRIGAR A SEDE DAS PROMOTORIAS DE JUSTIÇA CONFORME CONTRATO 045/2021 REFERENTE                       JANEIRO A MARÇO/2022" xr:uid="{5590BCF1-514E-4C82-917C-D2F6EB567B9D}"/>
    <hyperlink ref="E45" r:id="rId83" display="ALUGUEL DO IMÓVEL SEDE DAS PROMOTORIAS DE BARBALHA, CONFORME CONTRATO Nº 04/2013/CPL/PGJ, REF. JAN,                        FEV E MAR/2022 - POR ESTIMATIVA            " xr:uid="{FD7F91F0-C369-44E2-821D-0AE3A3F9D124}"/>
    <hyperlink ref="E46" r:id="rId84" display="ALUGUEL DO IMÓVEL SEDE DAS PROMOTORIAS DE JUSTIÇA DE SOBRAL, CONFORME CONTRATO Nº 02/2017, REF. JAN,                       FEV E MAR/2022 - POR ESTIMATIVA.           " xr:uid="{CF220EEB-C4A5-4BE7-B1D5-B2F5B71FDFCD}"/>
    <hyperlink ref="E47" r:id="rId85" display="ALUGUEL DO IMÓVEL SEDE DAS PROMOTORIAS DE BATURITÉ, CONFORME CONTRATO Nº 04/2020, REF. JAN, FEV E                       MAR/2022 - POR ESTIMATIVA           " xr:uid="{BD9CCF51-67EB-466A-AA16-F5BFED46E59E}"/>
    <hyperlink ref="E48" r:id="rId86" display="ALUGUEL DO IMÓVEL SEDE DO NÚCLEO DE MEDIAÇÃO COMUNITÁRIA DE MARACANAÚ, CONFORME CONTRATO Nº                       20/2017, REF. JAN, FEV E MAR/2022 - POR ESTIMATIVA.           " xr:uid="{4F0BB950-2C58-41E7-99E2-E8A58798016F}"/>
    <hyperlink ref="E49" r:id="rId87" display="ALUGUEL DE DUAS SALAS COMERCIAIS ONDE FUNCIONAM AS PROMOTORIAS DE JUSTIÇA DE JUAZEIRO DO NORTE,                      CONFORME CONTRATO Nº 12/2017/CPL/PGJ, REF. JAN, FEV E MAR/2022 - POR ESTIMATIVA.            " xr:uid="{C8A5C656-B2F3-4C24-A76D-D326DA486249}"/>
    <hyperlink ref="E50" r:id="rId88" display="CONDOMÍNIO DE DUAS SALAS COMERCIAIS ONDE FUNCIONAM AS PROMOTORIAS DE JUSTIÇA DE JUAZEIRO DO NORTE,                      CONFORME CONTRATO Nº 12/2017/CPL/PGJ, REF. JAN, FEV E MAR/2022 - POR ESTIMATIVA.           " xr:uid="{353A7669-5148-410A-9439-D4E63B85AE30}"/>
    <hyperlink ref="E52" r:id="rId89"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9BAAEBA9-520A-4758-BFA3-8F073157F02B}"/>
    <hyperlink ref="E53" r:id="rId90"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C35FFA79-4D1F-436E-A9DD-BDA8F65D8B87}"/>
    <hyperlink ref="E54" r:id="rId91"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0CBE7EFD-B58D-45E1-9250-4A96F1136B21}"/>
    <hyperlink ref="E55" r:id="rId92"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11E1D21D-9BE6-4995-9DAD-923B074BFBDA}"/>
    <hyperlink ref="E56" r:id="rId93"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EDD6E9EE-8AB0-4316-9A6E-3015C14963BE}"/>
    <hyperlink ref="E57" r:id="rId94"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45AA3E00-E111-4A64-B827-2548CF2FC180}"/>
    <hyperlink ref="E58" r:id="rId95"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A2DE2533-ECC0-473B-A5AB-C49B484DA209}"/>
    <hyperlink ref="E59" r:id="rId96"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01127D0A-2AE4-455B-85E0-7B3B2DD477DB}"/>
    <hyperlink ref="E60" r:id="rId97" display="LOCAÇÃO DO IMÓVEL LOCALIZADO NA RUA NELSON STUDART, N°199, LUCIANO CAVALCANTE, FORTALEZA/CE, CUJA                      FINALIDADE É ABRIGAR A SEDE DAS PROMOTORIAS DE JUSTIÇA DA FAZENDA PÚBLICA, NUDETOR E GDESC, CONFORME                      CONTRATO N°028/2015 REFERENTE JANEIRO A MARÇO/2022" xr:uid="{4C8E5BA9-848E-44FD-B8EC-78FB1E311BFE}"/>
    <hyperlink ref="E61" r:id="rId98" display="LOCAÇÃO DO IMÓVEL LOCALIZADO NA RUA NELSON STUDART, N°199, LUCIANO CAVALCANTE, FORTALEZA/CE, CUJA                  FINALIDADE É ABRIGAR A SEDE DAS PROMOTORIAS DE JUSTIÇA DA FAZENDA PÚBLICA, NUDETOR E GDESC, CONFORME                  CONTRATO N°028/2015 REFERENTE JANEIRO A MARÇO/2022" xr:uid="{12897BF5-B1B1-43DE-AA7B-1BA07ECC1825}"/>
    <hyperlink ref="E62" r:id="rId99" display="LOCAÇÃO DO IMÓVEL LOCALIZADO NA RUA MAJOR FACUNDO, N°2240, FÁTIMA, FORTALEZA/CE, CUJA FINALIDADE É                        ABRIGAR O ARQUIVO DE DOCUMENTOS DO MP/CE, CONFORME CONTRATO N°001/2003 REFERENTE JANEIRO A                        MARÇO/2022" xr:uid="{6BB7080F-2626-4F4E-8EC5-71852D95F089}"/>
    <hyperlink ref="E63" r:id="rId100" display="ALUGUEL DO IMÓVEL SEDE DAS PROMOTORIAS DE JUSTIÇA DE MARANGUAPE, CONFORME CONTRATO Nº 26/2017, REF.                       JAN, FEV E MAR/2022 - POR ESTIMATIVA           " xr:uid="{7AFCCADD-1C81-4752-9294-3A79EA185FD3}"/>
    <hyperlink ref="E64" r:id="rId101" display="ALUGUEL DO IMÓVEL SEDE DAS PROMOTORIAS DE JUSTIÇA DE GRANJA, CONFORME CONTRATO Nº 74/2019,                       REFERENTE: JAN, FEV E MAR/2022 - POR ESTIMATIVA           " xr:uid="{499277E0-C628-481F-A4C9-0AF314167C4B}"/>
    <hyperlink ref="E65" r:id="rId102" display="TAXAS CONDOMINIAIS DO IMÓVEL SEDE DA 8ª PROMOTORIA DE JUSTIÇA DE JUAZEIRO DO NORTE, CONFORME                       CONTRATO Nº 63/2019, REF. JAN, FEV E MAR/2022 - POR ESTIMATIVA.           " xr:uid="{0A496A42-E58E-405F-BD82-E369FCFC60DC}"/>
    <hyperlink ref="E66" r:id="rId103" display="ALUGUEL DO IMÓVEL SEDE DAS PROMOTORIAS DE JUSTIÇA DE ACARAÚ, CONFORME CONTRATO Nº 61/2019, REF. JAN,                       FEV E MAR/2022 - POR ESTIMATIVA.           " xr:uid="{4C647210-4CAF-417F-BA23-AD5C3788850F}"/>
    <hyperlink ref="E67" r:id="rId104" display="ALUGUEL DO IMÓVEL SEDE DAS PROMOTORIAS DE CASCAVEL, CONFORME CONTRATO Nº 39/2013/CPL/PGJ, REFERENTE                       JAN, FEV E MAR/2022 - POR ESTIMATIVA           " xr:uid="{1F282A4E-CB0A-4E22-A089-B7C9AD0A3152}"/>
    <hyperlink ref="E68" r:id="rId105" display="TAXAS CONDOMINIAIS DO IMÓVEL SEDE DAS PROMOTORIAS DE JUSTIÇA DO EUSÉBIO, CONFORME CONTRATO Nº                       27/2021, REFERENTE JAN, FEV E MAR/2022 - POR ESTIMATIVA.           " xr:uid="{A732E155-84ED-4166-8960-525F2C0E2E05}"/>
    <hyperlink ref="E69" r:id="rId106"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77DADB48-2A5A-4734-AF3B-E6C303947CA2}"/>
    <hyperlink ref="E70" r:id="rId107" display="LOCAÇÃO DE IMÓVEL PARA ABRIGAR A SEDE DAS PROMOTORIAS DE JUSTIÇA EM CAUCAIA/CE CONFORME CONTRATO                       048/2019 REFERENTE JANEIRO A MARÇO/2022           " xr:uid="{1F7A6A54-8C17-46E6-B56C-2D2F259EF8A0}"/>
    <hyperlink ref="E71" r:id="rId108" display="LOCAÇÃO DE IMÓVEL EM MOMBAÇA/CE CONFORME CONTRATO 84/2019 REFERENTE AOS MESES DE JANEIRO A                         MARÇO/2022           " xr:uid="{5557F7A7-11EB-44B0-A831-A934FD8BDD14}"/>
    <hyperlink ref="E72" r:id="rId109" display="ALUGUEL DO IMÓVEL SEDE DAS PROMOTORIAS DE RUSSAS, CONFORME CONTRATO Nº 35/2021, REFERENTE JAN, FEV                         E MAR/2022.           " xr:uid="{B6A83D93-FA94-437B-81EB-CB24138CD7FA}"/>
    <hyperlink ref="E74" r:id="rId110" display="SERVIÇOS DOS CORREIOS POR MEIO DOS CANAIS DE ATENDIMENTO DISPONIBILIZADOS, CONFORME CONTRATO                        023/2020, REFERENTE AOS MESES JAN, FEV E MAR/2022.           " xr:uid="{8D9F55D2-6B96-4A43-8E8E-34CF47692377}"/>
    <hyperlink ref="E79" r:id="rId111" display="ALUGUEL DO IMÓVEL SEDE DA 8ª PROMOTORIA DE JUSTIÇA DE JUAZEIRO DO NORTE, CONFORME CONTRATO Nº                       63/2019, REFERENTE JAN, FEV E MAR/2022.           " xr:uid="{B11A3F40-4EE2-4360-AB94-C2946DD8450C}"/>
    <hyperlink ref="E80" r:id="rId112" display="LOCAÇÃO DO IMÓVEL EM PARAIBAPA-CE CONFORME CONTRATO 085/2019 REFERENTE OS MESES DE JANEIRO A                          MARÇO/2022           " xr:uid="{E19DE532-1B6D-4B18-87A7-88B0C3C85066}"/>
    <hyperlink ref="E87" r:id="rId113" display="ALUGUEL DO IMÓVEL SEDE DAS PROMOTORIAS DE JUSTIÇA DO EUSÉBIO, CONFORME CONTRATO Nº 27/2021,                        REFERENTE AOS MESES DE JAN, FEV E MAR/2022.           " xr:uid="{D950E202-4F61-45D3-B49A-B6B28BA3A8C0}"/>
    <hyperlink ref="E88" r:id="rId114" display="ALUGUEL DO IMÓVEL SEDE DAS PROMOTORIAS DE JUSTIÇA DE SÃO BENEDITO, CONFORME CONTRATO Nº 34/2021,                       REFERENTE JAN, FEV E MAR/2022.           " xr:uid="{BD0FC4D3-2096-42AF-89F2-E685BFD47402}"/>
    <hyperlink ref="E89" r:id="rId115" display="ALUGUEL DO IMÓVEL SEDE DAS PROMOTORIAS DE JAGUARIBE, CONFORME CONTRATO Nº 24/2019, REF. JAN, FEV E                           MAR/2022.           " xr:uid="{D810314B-5C12-4391-A68F-4236A627D738}"/>
    <hyperlink ref="E90" r:id="rId116" display="LOCAÇÃO DO IMÓVEL SITUADO NA RUA LOURENÇO FEITOSA, N°90, JOSÉ BONIFÁCIO, FORTALEZA/CE, CUJA FINALIDADE                        É ABRIGAR A SEDE DAS PROMOTORIAS DE JUSTIÇA CÍVEIS DESTA COMARCA, CONFORME CONTRATO 006/2017,                        REFERENTE AOS MESES DE JANEIRO A MARÇO/2022" xr:uid="{D0A71DA2-8E75-40C1-A7F1-BF4A1C49D6A4}"/>
    <hyperlink ref="E91" r:id="rId117" display="FORNECIMENTO DE SERVIÇOS DE MANUTENÇÕES PREVENTIVAS E CORRETIVAS DA PLATAFORMA ELEVATÓRIA DO                       PRÉDIO DE INVESTIGAÇÕES, CONFORME CONTRATO 053/2019.           " xr:uid="{469C3E43-1BBD-43AB-B005-928BEE42DD7F}"/>
    <hyperlink ref="E92" r:id="rId118"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70A49215-C958-4F8A-9E93-08F51CD0515E}"/>
    <hyperlink ref="E93" r:id="rId119" display="LOCAÇÃO DO IMÓVEL SEDE DAS PROMOTORIAS DE JUSTIÇA DE JUAZEIRO DO NORTE/CE, CONFORME CONTRATO N°                       001/2015, APOSTILAMENTO 006/2017 E 5° ADITIVO, REFERENTE JANEIRO A MARÇO/2022.           " xr:uid="{7D2A2175-77A0-4E1F-8AB9-3F14E65391F5}"/>
    <hyperlink ref="E94" r:id="rId120" display="REEMBOLSO DO IPTU/2022, REFERENTE AO IMÓVEL ONDE FUNCIONA A SEDE DAS PROMOTORIAS DE JUSTIÇA DA                      COMARCA DE GRANJA/CE, IMÓVEL DE PROPRIEDADE DO SR ARY FONTENELE BATISTA, CONFORME CONTRATO 074/2019.           " xr:uid="{3778B5E8-41FB-414F-A9FC-6F5D46977121}"/>
    <hyperlink ref="E81" r:id="rId121" xr:uid="{E5C4015B-1393-4E94-BC2F-4F2FD7B8178E}"/>
    <hyperlink ref="E3" r:id="rId122" xr:uid="{C8593E73-8763-4DA9-ACC9-6639B0E7FA35}"/>
    <hyperlink ref="E4" r:id="rId123" xr:uid="{EA8B1A84-16E2-47D7-941C-2767CCDB9998}"/>
    <hyperlink ref="E17" r:id="rId124" xr:uid="{21EEC687-4E08-4013-8088-BE1FD7DE8DDB}"/>
    <hyperlink ref="E18" r:id="rId125" xr:uid="{1D814D60-C585-4577-9D8B-CE64E4DA7474}"/>
    <hyperlink ref="E19" r:id="rId126" xr:uid="{A9BF4865-915C-48BD-8032-7D5581933887}"/>
    <hyperlink ref="E20" r:id="rId127" xr:uid="{F55416AD-8D2E-4DD6-A2FD-D344CFC71D5E}"/>
    <hyperlink ref="E21" r:id="rId128" xr:uid="{574862F8-89F0-42F9-9796-FCFDBEEA295A}"/>
    <hyperlink ref="E22" r:id="rId129" xr:uid="{DF9EEE51-A913-45C8-8EF9-3DA403175481}"/>
    <hyperlink ref="E23" r:id="rId130" xr:uid="{E68364DC-3535-4AA8-A51D-08D3749D9463}"/>
    <hyperlink ref="E83" r:id="rId131" display="SERVIÇO DE REGISTRO E EMISSÃO DO DIGITAL OBJECT IDENTIFER (DOI), GERADO TRIMESTRALMENTE PELA ASSOCIAÇÃO                      BRASILEIRA DE EDITORES CIENTÍFICOS (ABEC BRASIL) E PELA AGÊNCIA DE REGISTRO DE NÚMEROS DOI CROSSREF,                      CONFORME CONSTA NO CONTRATO Nº 036/2021." xr:uid="{F7C0FB83-0E45-471A-AFF8-9FA62F2E72A8}"/>
    <hyperlink ref="T121" r:id="rId132" display="http://www8.mpce.mp.br/inexigibilidade/092022000085394.pdf" xr:uid="{A26783CE-8E34-468B-B853-6B798B59E991}"/>
    <hyperlink ref="T126" r:id="rId133" xr:uid="{84A3D003-A5FF-4BEB-990A-B628CD8C46FE}"/>
    <hyperlink ref="E168" r:id="rId134" xr:uid="{646FE328-51D3-435E-AC33-C5A28496DB16}"/>
    <hyperlink ref="E169" r:id="rId135" display="ALUGUEL DO IMÓVEL SEDE DAS PROMOTORIAS DE JUSTIÇA DE MARANGUAPE, CONFORME CONTRATO Nº 26/2017, REF. ABRIL, MAIO E JUNHO/2022 - POR ESTIMATIVA           " xr:uid="{233FC63C-F5A6-47E5-9DAB-6D3364C81619}"/>
    <hyperlink ref="E170" r:id="rId136" display="ALUGUEL DO IMÓVEL SEDE DAS PROMOTORIAS DE JUSTIÇA DE SÃO BENEDITO, CONFORME CONTRATO Nº 34/2021, REFERENTE ABRIL, MAIO E JUNHO/2022.           " xr:uid="{17D87D95-8186-4E87-9A6A-8045F4AE89A5}"/>
    <hyperlink ref="E171" r:id="rId137" display="ALUGUEL DO IMÓVEL SEDE DAS PROMOTORIAS DE RUSSAS (PISO SUPERIOR), CONFORME CONTRATO Nº 35/2021, REFERENTE ABRIL, MAIO E JUNHO/2022.           " xr:uid="{C81A2831-1A07-4E77-847C-FA7083FB6E87}"/>
    <hyperlink ref="E172" r:id="rId138" display="LOCAÇÃO DE IMÓVEL PARA ABRIGAR A SEDE DAS PROMOTORIAS DE JUSTIÇA EM BREJO SANTO/CE CONFORME CONTRATO 026/2021 REFERENTE ABRIL A JUNHO/2022           " xr:uid="{D6D1A85A-9DA5-4F56-8F72-5402DD752DB1}"/>
    <hyperlink ref="E173" r:id="rId139" display="LOCAÇÃO DE IMÓVEL PARA ABRIGAR A SEDE DAS PROMOTORIAS DE JUSTIÇA EM ALTO SANTO/CE CONFORME CONTRATO 025/2021 REFERENTE ABRIL A JUNHO/2022           " xr:uid="{BE4B9D7F-D1C6-4325-8D6A-D6366DB6FC6B}"/>
    <hyperlink ref="E174" r:id="rId140" display="ALUGUEL DO IMÓVEL SEDE DAS PROMOTORIAS DE JUSTIÇA DE PARAIBAPA, CONFORME CONTRATO Nº 85/2019, REFERENTE OS MESES DE ABR, MAI E JUN/2022.           " xr:uid="{9C70C294-EF9A-460D-926B-19291C45DE3C}"/>
    <hyperlink ref="E175" r:id="rId141" xr:uid="{13BE8DB3-B8BA-412F-8D1B-15CE886A34B6}"/>
    <hyperlink ref="E176" r:id="rId142" xr:uid="{913028A5-5B85-47CA-8517-8413F4418D3D}"/>
    <hyperlink ref="E177" r:id="rId143" xr:uid="{A6244153-E532-4136-95AD-A2070B257F43}"/>
    <hyperlink ref="T203" r:id="rId144" xr:uid="{FD5A73A5-8A16-477E-82B7-2960C6788013}"/>
    <hyperlink ref="T204" r:id="rId145" xr:uid="{23C43A19-3B53-45AA-BE51-7B21728F9F29}"/>
    <hyperlink ref="T205" r:id="rId146" xr:uid="{BFDD02B1-4603-42CF-B8D0-CA42024DAA5B}"/>
  </hyperlinks>
  <pageMargins left="0.511811024" right="0.511811024" top="0.78740157499999996" bottom="0.78740157499999996" header="0.31496062000000002" footer="0.31496062000000002"/>
  <pageSetup paperSize="9" orientation="portrait" r:id="rId147"/>
  <drawing r:id="rId14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6CD5D-7761-482E-B29E-5D2FCC90AA87}">
  <dimension ref="A1:U299"/>
  <sheetViews>
    <sheetView topLeftCell="A265" workbookViewId="0">
      <selection activeCell="A268" sqref="A268"/>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9" width="0" hidden="1" customWidth="1"/>
    <col min="20" max="20" width="26.42578125" hidden="1" customWidth="1"/>
    <col min="21" max="21" width="27"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/4053/20185.pdf</v>
      </c>
      <c r="S150" s="44" t="str">
        <f t="shared" si="12"/>
        <v>4053/2018-5</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216"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0">
        <v>9375180000160</v>
      </c>
      <c r="L156" s="14"/>
      <c r="M156" t="s">
        <v>657</v>
      </c>
      <c r="N156" t="str">
        <f t="shared" si="14"/>
        <v>http://www.mpce.mp.br/wp-content/uploads/2022/08/2022NE00746.pdf</v>
      </c>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0">
        <v>76535764000143</v>
      </c>
      <c r="L157" s="14"/>
      <c r="M157" t="s">
        <v>658</v>
      </c>
      <c r="N157" t="str">
        <f t="shared" si="14"/>
        <v>http://www.mpce.mp.br/wp-content/uploads/2022/08/2022NE00749.pdf</v>
      </c>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0">
        <v>5591991000148</v>
      </c>
      <c r="L158" s="14"/>
      <c r="M158" t="s">
        <v>659</v>
      </c>
      <c r="N158" t="str">
        <f t="shared" si="14"/>
        <v>http://www.mpce.mp.br/wp-content/uploads/2022/08/2022NE00752.pdf</v>
      </c>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0">
        <v>7476369000114</v>
      </c>
      <c r="L159" s="14"/>
      <c r="M159" t="s">
        <v>660</v>
      </c>
      <c r="N159" t="str">
        <f t="shared" si="14"/>
        <v>http://www.mpce.mp.br/wp-content/uploads/2022/08/2022NE00753.pdf</v>
      </c>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0">
        <v>76535764000143</v>
      </c>
      <c r="L160" s="14"/>
      <c r="M160" t="s">
        <v>661</v>
      </c>
      <c r="N160" t="str">
        <f t="shared" si="14"/>
        <v>http://www.mpce.mp.br/wp-content/uploads/2022/08/2022NE00754.pdf</v>
      </c>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0">
        <v>7620701000172</v>
      </c>
      <c r="L161" s="14"/>
      <c r="M161" t="s">
        <v>662</v>
      </c>
      <c r="N161" t="str">
        <f t="shared" si="14"/>
        <v>http://www.mpce.mp.br/wp-content/uploads/2022/08/2022NE00755.pdf</v>
      </c>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0">
        <v>7508138000145</v>
      </c>
      <c r="L162" s="14"/>
      <c r="M162" t="s">
        <v>663</v>
      </c>
      <c r="N162" t="str">
        <f t="shared" si="14"/>
        <v>http://www.mpce.mp.br/wp-content/uploads/2022/08/2022NE00756.pdf</v>
      </c>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0">
        <v>7040108000157</v>
      </c>
      <c r="L163" s="14"/>
      <c r="M163" t="s">
        <v>664</v>
      </c>
      <c r="N163" t="str">
        <f t="shared" si="14"/>
        <v>http://www.mpce.mp.br/wp-content/uploads/2022/08/2022NE00757.pdf</v>
      </c>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0">
        <v>5423963014414</v>
      </c>
      <c r="L164" s="14"/>
      <c r="M164" t="s">
        <v>665</v>
      </c>
      <c r="N164" t="str">
        <f t="shared" si="14"/>
        <v>http://www.mpce.mp.br/wp-content/uploads/2022/08/2022NE00759.pdf</v>
      </c>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0">
        <v>76535764000143</v>
      </c>
      <c r="L165" s="14"/>
      <c r="M165" t="s">
        <v>666</v>
      </c>
      <c r="N165" t="str">
        <f t="shared" si="14"/>
        <v>http://www.mpce.mp.br/wp-content/uploads/2022/08/2022NE00761.pdf</v>
      </c>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0">
        <v>5423963014414</v>
      </c>
      <c r="L166" s="14"/>
      <c r="M166" t="s">
        <v>667</v>
      </c>
      <c r="N166" t="str">
        <f t="shared" si="14"/>
        <v>http://www.mpce.mp.br/wp-content/uploads/2022/08/2022NE00772.pdf</v>
      </c>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0">
        <v>5423963014414</v>
      </c>
      <c r="L167" s="14"/>
      <c r="M167" t="s">
        <v>668</v>
      </c>
      <c r="N167" t="str">
        <f t="shared" si="14"/>
        <v>http://www.mpce.mp.br/wp-content/uploads/2022/08/2022NE00773.pdf</v>
      </c>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0">
        <v>20657685000150</v>
      </c>
      <c r="L168" s="14"/>
      <c r="M168" t="s">
        <v>669</v>
      </c>
      <c r="N168" t="str">
        <f t="shared" si="14"/>
        <v>http://www.mpce.mp.br/wp-content/uploads/2022/08/2022NE00775.pdf</v>
      </c>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0">
        <v>34123367852</v>
      </c>
      <c r="L169" s="14"/>
      <c r="M169" t="s">
        <v>670</v>
      </c>
      <c r="N169" t="str">
        <f t="shared" si="14"/>
        <v>http://www.mpce.mp.br/wp-content/uploads/2022/08/2022NE00777.pdf</v>
      </c>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0">
        <v>35165286215</v>
      </c>
      <c r="L170" s="14"/>
      <c r="M170" t="s">
        <v>671</v>
      </c>
      <c r="N170" t="str">
        <f t="shared" si="14"/>
        <v>http://www.mpce.mp.br/wp-content/uploads/2022/08/2022NE00778.pdf</v>
      </c>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0">
        <v>13526855315</v>
      </c>
      <c r="L171" s="14"/>
      <c r="M171" t="s">
        <v>672</v>
      </c>
      <c r="N171" t="str">
        <f t="shared" si="14"/>
        <v>http://www.mpce.mp.br/wp-content/uploads/2022/08/2022NE00779.pdf</v>
      </c>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0">
        <v>5817870304</v>
      </c>
      <c r="L172" s="14"/>
      <c r="M172" t="s">
        <v>673</v>
      </c>
      <c r="N172" t="str">
        <f t="shared" si="14"/>
        <v>http://www.mpce.mp.br/wp-content/uploads/2022/08/2022NE00780.pdf</v>
      </c>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0">
        <v>50937197300</v>
      </c>
      <c r="L173" s="14"/>
      <c r="M173" t="s">
        <v>674</v>
      </c>
      <c r="N173" t="str">
        <f t="shared" si="14"/>
        <v>http://www.mpce.mp.br/wp-content/uploads/2022/08/2022NE00781.pdf</v>
      </c>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0">
        <v>43713017387</v>
      </c>
      <c r="L174" s="14"/>
      <c r="M174" t="s">
        <v>675</v>
      </c>
      <c r="N174" t="str">
        <f t="shared" si="14"/>
        <v>http://www.mpce.mp.br/wp-content/uploads/2022/08/2022NE00782.pdf</v>
      </c>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0">
        <v>49090674349</v>
      </c>
      <c r="L175" s="14"/>
      <c r="M175" t="s">
        <v>676</v>
      </c>
      <c r="N175" t="str">
        <f t="shared" si="14"/>
        <v>http://www.mpce.mp.br/wp-content/uploads/2022/08/2022NE00783.pdf</v>
      </c>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0">
        <v>50591630320</v>
      </c>
      <c r="L176" s="14"/>
      <c r="M176" t="s">
        <v>677</v>
      </c>
      <c r="N176" t="str">
        <f t="shared" si="14"/>
        <v>http://www.mpce.mp.br/wp-content/uploads/2022/08/2022NE00784.pdf</v>
      </c>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0">
        <v>77748638349</v>
      </c>
      <c r="L177" s="14"/>
      <c r="M177" t="s">
        <v>678</v>
      </c>
      <c r="N177" t="str">
        <f t="shared" si="14"/>
        <v>http://www.mpce.mp.br/wp-content/uploads/2022/08/2022NE00785.pdf</v>
      </c>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0">
        <v>65652827300</v>
      </c>
      <c r="L178" s="14"/>
      <c r="M178" t="s">
        <v>679</v>
      </c>
      <c r="N178" t="str">
        <f t="shared" si="14"/>
        <v>http://www.mpce.mp.br/wp-content/uploads/2022/08/2022NE00789.pdf</v>
      </c>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0">
        <v>4514670359</v>
      </c>
      <c r="L179" s="14"/>
      <c r="M179" t="s">
        <v>680</v>
      </c>
      <c r="N179" t="str">
        <f t="shared" si="14"/>
        <v>http://www.mpce.mp.br/wp-content/uploads/2022/08/2022NE00790.pdf</v>
      </c>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0">
        <v>640360300</v>
      </c>
      <c r="L180" s="14"/>
      <c r="M180" t="s">
        <v>681</v>
      </c>
      <c r="N180" t="str">
        <f t="shared" si="14"/>
        <v>http://www.mpce.mp.br/wp-content/uploads/2022/08/2022NE00791.pdf</v>
      </c>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0">
        <v>6002950000131</v>
      </c>
      <c r="L181" s="14"/>
      <c r="M181" t="s">
        <v>682</v>
      </c>
      <c r="N181" t="str">
        <f t="shared" si="14"/>
        <v>http://www.mpce.mp.br/wp-content/uploads/2022/08/2022NE00792.pdf</v>
      </c>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0">
        <v>19678451824</v>
      </c>
      <c r="L182" s="14"/>
      <c r="M182" t="s">
        <v>683</v>
      </c>
      <c r="N182" t="str">
        <f t="shared" si="14"/>
        <v>http://www.mpce.mp.br/wp-content/uploads/2022/08/2022NE00793.pdf</v>
      </c>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0">
        <v>7340995000189</v>
      </c>
      <c r="L183" s="14"/>
      <c r="M183" t="s">
        <v>684</v>
      </c>
      <c r="N183" t="str">
        <f t="shared" si="14"/>
        <v>http://www.mpce.mp.br/wp-content/uploads/2022/08/2022NE00794.pdf</v>
      </c>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0">
        <v>5537196000171</v>
      </c>
      <c r="L184" s="14"/>
      <c r="M184" t="s">
        <v>685</v>
      </c>
      <c r="N184" t="str">
        <f t="shared" si="14"/>
        <v>http://www.mpce.mp.br/wp-content/uploads/2022/08/2022NE00798.pdf</v>
      </c>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0">
        <v>115681353</v>
      </c>
      <c r="L185" s="14"/>
      <c r="M185" t="s">
        <v>686</v>
      </c>
      <c r="N185" t="str">
        <f t="shared" si="14"/>
        <v>http://www.mpce.mp.br/wp-content/uploads/2022/08/2022NE00799.pdf</v>
      </c>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0">
        <v>115681353</v>
      </c>
      <c r="L186" s="14"/>
      <c r="M186" t="s">
        <v>687</v>
      </c>
      <c r="N186" t="str">
        <f t="shared" si="14"/>
        <v>http://www.mpce.mp.br/wp-content/uploads/2022/08/2022NE00800.pdf</v>
      </c>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0">
        <v>558659000168</v>
      </c>
      <c r="L187" s="14"/>
      <c r="M187" t="s">
        <v>688</v>
      </c>
      <c r="N187" t="str">
        <f t="shared" si="14"/>
        <v>http://www.mpce.mp.br/wp-content/uploads/2022/08/2022NE00801.pdf</v>
      </c>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0">
        <v>558659000168</v>
      </c>
      <c r="L188" s="14"/>
      <c r="M188" t="s">
        <v>689</v>
      </c>
      <c r="N188" t="str">
        <f t="shared" si="14"/>
        <v>http://www.mpce.mp.br/wp-content/uploads/2022/08/2022NE00802.pdf</v>
      </c>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0">
        <v>558659000168</v>
      </c>
      <c r="L189" s="14"/>
      <c r="M189" t="s">
        <v>690</v>
      </c>
      <c r="N189" t="str">
        <f t="shared" si="14"/>
        <v>http://www.mpce.mp.br/wp-content/uploads/2022/08/2022NE00803.pdf</v>
      </c>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0">
        <v>558659000168</v>
      </c>
      <c r="L190" s="14"/>
      <c r="M190" t="s">
        <v>691</v>
      </c>
      <c r="N190" t="str">
        <f t="shared" si="14"/>
        <v>http://www.mpce.mp.br/wp-content/uploads/2022/08/2022NE00804.pdf</v>
      </c>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0">
        <v>7817778000137</v>
      </c>
      <c r="L191" s="14"/>
      <c r="M191" t="s">
        <v>692</v>
      </c>
      <c r="N191" t="str">
        <f t="shared" si="14"/>
        <v>http://www.mpce.mp.br/wp-content/uploads/2022/08/2022NE00809.pdf</v>
      </c>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0">
        <v>5722202000160</v>
      </c>
      <c r="L192" s="14"/>
      <c r="M192" t="s">
        <v>693</v>
      </c>
      <c r="N192" t="str">
        <f t="shared" si="14"/>
        <v>http://www.mpce.mp.br/wp-content/uploads/2022/08/2022NE00810.pdf</v>
      </c>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0">
        <v>29261229000161</v>
      </c>
      <c r="L193" s="14"/>
      <c r="M193" t="s">
        <v>694</v>
      </c>
      <c r="N193" t="str">
        <f t="shared" si="14"/>
        <v>http://www.mpce.mp.br/wp-content/uploads/2022/08/2022NE00814.pdf</v>
      </c>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0">
        <v>7742778000115</v>
      </c>
      <c r="L194" s="14"/>
      <c r="M194" t="s">
        <v>695</v>
      </c>
      <c r="N194" t="str">
        <f t="shared" si="14"/>
        <v>http://www.mpce.mp.br/wp-content/uploads/2022/08/2022NE00827.pdf</v>
      </c>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38" si="18">HYPERLINK(N195,M195)</f>
        <v>2022NE00834</v>
      </c>
      <c r="H195" s="22" t="s">
        <v>753</v>
      </c>
      <c r="I195" s="6" t="s">
        <v>732</v>
      </c>
      <c r="J195" s="30">
        <v>7172885000155</v>
      </c>
      <c r="L195" s="14"/>
      <c r="M195" t="s">
        <v>696</v>
      </c>
      <c r="N195" t="str">
        <f t="shared" si="14"/>
        <v>http://www.mpce.mp.br/wp-content/uploads/2022/08/2022NE00834.pdf</v>
      </c>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0">
        <v>7625932000179</v>
      </c>
      <c r="L196" s="14"/>
      <c r="M196" t="s">
        <v>697</v>
      </c>
      <c r="N196" t="str">
        <f t="shared" si="14"/>
        <v>http://www.mpce.mp.br/wp-content/uploads/2022/08/2022NE00838.pdf</v>
      </c>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0">
        <v>7676836000150</v>
      </c>
      <c r="L197" s="14"/>
      <c r="M197" t="s">
        <v>698</v>
      </c>
      <c r="N197" t="str">
        <f t="shared" si="14"/>
        <v>http://www.mpce.mp.br/wp-content/uploads/2022/08/2022NE00843.pdf</v>
      </c>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0">
        <v>19678451824</v>
      </c>
      <c r="L198" s="14"/>
      <c r="M198" t="s">
        <v>699</v>
      </c>
      <c r="N198" t="str">
        <f t="shared" si="14"/>
        <v>http://www.mpce.mp.br/wp-content/uploads/2022/08/2022NE00844.pdf</v>
      </c>
      <c r="R198" s="44" t="str">
        <f t="shared" si="13"/>
        <v>http://www8.mpce.mp.br/Dispensa /20048/20193.pdf</v>
      </c>
      <c r="S198" s="44" t="str">
        <f t="shared" ref="S198:S238"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0">
        <v>37178485000118</v>
      </c>
      <c r="L199" s="14"/>
      <c r="M199" t="s">
        <v>700</v>
      </c>
      <c r="N199" t="str">
        <f t="shared" si="14"/>
        <v>http://www.mpce.mp.br/wp-content/uploads/2022/08/2022NE00852.pdf</v>
      </c>
      <c r="R199" s="44" t="str">
        <f t="shared" ref="R199:R238"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0">
        <v>7373434000186</v>
      </c>
      <c r="L200" s="14"/>
      <c r="M200" t="s">
        <v>701</v>
      </c>
      <c r="N200" t="str">
        <f t="shared" si="14"/>
        <v>http://www.mpce.mp.br/wp-content/uploads/2022/08/2022NE00872.pdf</v>
      </c>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si="18"/>
        <v>2022NE00899</v>
      </c>
      <c r="H201" s="22" t="s">
        <v>807</v>
      </c>
      <c r="I201" s="6" t="s">
        <v>814</v>
      </c>
      <c r="J201" s="30">
        <v>27059565000109</v>
      </c>
      <c r="L201" s="14"/>
      <c r="M201" t="s">
        <v>790</v>
      </c>
      <c r="N201" t="str">
        <f t="shared" si="14"/>
        <v>http://www.mpce.mp.br/wp-content/uploads/2022/08/2022NE00899.pdf</v>
      </c>
      <c r="R201" s="44" t="str">
        <f t="shared" si="20"/>
        <v>http://www8.mpce.mp.br/Inexigibilidade/092022000009107.pdf</v>
      </c>
      <c r="S201" s="44" t="str">
        <f t="shared" si="19"/>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18"/>
        <v>2022NE00910</v>
      </c>
      <c r="H202" s="22" t="s">
        <v>808</v>
      </c>
      <c r="I202" s="6" t="s">
        <v>815</v>
      </c>
      <c r="J202" s="30">
        <v>18191228000171</v>
      </c>
      <c r="L202" s="14"/>
      <c r="M202" t="s">
        <v>791</v>
      </c>
      <c r="N202" t="str">
        <f t="shared" si="14"/>
        <v>http://www.mpce.mp.br/wp-content/uploads/2022/08/2022NE00910.pdf</v>
      </c>
      <c r="R202" s="44" t="str">
        <f t="shared" si="20"/>
        <v>http://www8.mpce.mp.br/Dispensa/092022000024963.pdf</v>
      </c>
      <c r="S202" s="44" t="str">
        <f t="shared" si="19"/>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18"/>
        <v>2022NE00940</v>
      </c>
      <c r="H203" s="22" t="s">
        <v>809</v>
      </c>
      <c r="I203" s="6" t="s">
        <v>816</v>
      </c>
      <c r="J203" s="30">
        <v>29101955000117</v>
      </c>
      <c r="L203" s="14"/>
      <c r="M203" t="s">
        <v>792</v>
      </c>
      <c r="N203" t="str">
        <f t="shared" si="14"/>
        <v>http://www.mpce.mp.br/wp-content/uploads/2022/08/2022NE00940.pdf</v>
      </c>
      <c r="R203" s="44" t="str">
        <f t="shared" si="20"/>
        <v>http://www8.mpce.mp.br/Dispensa/092022000138865.pdf</v>
      </c>
      <c r="S203" s="44" t="str">
        <f t="shared" si="19"/>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18"/>
        <v>2022NE00941</v>
      </c>
      <c r="H204" s="22" t="s">
        <v>809</v>
      </c>
      <c r="I204" s="6" t="s">
        <v>817</v>
      </c>
      <c r="J204" s="30">
        <v>29101955000117</v>
      </c>
      <c r="L204" s="14"/>
      <c r="M204" t="s">
        <v>793</v>
      </c>
      <c r="N204" t="str">
        <f t="shared" si="14"/>
        <v>http://www.mpce.mp.br/wp-content/uploads/2022/08/2022NE00941.pdf</v>
      </c>
      <c r="R204" s="44" t="str">
        <f t="shared" si="20"/>
        <v>http://www8.mpce.mp.br/Dispensa/092022000138865.pdf</v>
      </c>
      <c r="S204" s="44" t="str">
        <f t="shared" si="19"/>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18"/>
        <v>2022NE00942</v>
      </c>
      <c r="H205" s="22" t="s">
        <v>809</v>
      </c>
      <c r="I205" s="6" t="s">
        <v>816</v>
      </c>
      <c r="J205" s="30">
        <v>29101955000117</v>
      </c>
      <c r="L205" s="14"/>
      <c r="M205" t="s">
        <v>794</v>
      </c>
      <c r="N205" t="str">
        <f t="shared" si="14"/>
        <v>http://www.mpce.mp.br/wp-content/uploads/2022/08/2022NE00942.pdf</v>
      </c>
      <c r="R205" s="44" t="str">
        <f t="shared" si="20"/>
        <v>http://www8.mpce.mp.br/Dispensa/092022000138865.pdf</v>
      </c>
      <c r="S205" s="44" t="str">
        <f t="shared" si="19"/>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8"/>
        <v>2022NE00943</v>
      </c>
      <c r="H206" s="22" t="s">
        <v>342</v>
      </c>
      <c r="I206" s="6" t="s">
        <v>241</v>
      </c>
      <c r="J206" s="30">
        <v>558659000168</v>
      </c>
      <c r="L206" s="14"/>
      <c r="M206" t="s">
        <v>795</v>
      </c>
      <c r="N206" t="str">
        <f t="shared" si="14"/>
        <v>http://www.mpce.mp.br/wp-content/uploads/2022/08/2022NE00943.pdf</v>
      </c>
      <c r="R206" s="44" t="str">
        <f t="shared" si="20"/>
        <v>http://www8.mpce.mp.br/Dispensa/6774/20192.pdf</v>
      </c>
      <c r="S206" s="44" t="str">
        <f t="shared" si="19"/>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8"/>
        <v>2022NE00946</v>
      </c>
      <c r="H207" s="22" t="s">
        <v>810</v>
      </c>
      <c r="I207" s="6" t="s">
        <v>218</v>
      </c>
      <c r="J207" s="30">
        <v>77748638349</v>
      </c>
      <c r="L207" s="14"/>
      <c r="M207" t="s">
        <v>796</v>
      </c>
      <c r="N207" t="str">
        <f t="shared" si="14"/>
        <v>http://www.mpce.mp.br/wp-content/uploads/2022/08/2022NE00946.pdf</v>
      </c>
      <c r="R207" s="44" t="str">
        <f t="shared" si="20"/>
        <v>http://www8.mpce.mp.br/Dispensa/21507/20189.pdf</v>
      </c>
      <c r="S207" s="44" t="str">
        <f t="shared" si="19"/>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8"/>
        <v>2022NE00956</v>
      </c>
      <c r="H208" s="22" t="s">
        <v>811</v>
      </c>
      <c r="I208" s="6" t="s">
        <v>108</v>
      </c>
      <c r="J208" s="30">
        <v>12967719000185</v>
      </c>
      <c r="L208" s="14"/>
      <c r="M208" t="s">
        <v>797</v>
      </c>
      <c r="N208" t="str">
        <f t="shared" si="14"/>
        <v>http://www.mpce.mp.br/wp-content/uploads/2022/08/2022NE00956.pdf</v>
      </c>
      <c r="R208" s="44" t="str">
        <f t="shared" si="20"/>
        <v>http://www8.mpce.mp.br/Dispensa/092020000123310.pdf</v>
      </c>
      <c r="S208" s="44" t="str">
        <f t="shared" si="19"/>
        <v>09.2020.00012331-0</v>
      </c>
      <c r="T208" t="s">
        <v>1030</v>
      </c>
      <c r="U208" t="s">
        <v>823</v>
      </c>
    </row>
    <row r="209" spans="1:21" ht="25.5" x14ac:dyDescent="0.25">
      <c r="A209" s="34" t="s">
        <v>20</v>
      </c>
      <c r="B209" s="4" t="s">
        <v>21</v>
      </c>
      <c r="C209" s="41" t="str">
        <f t="shared" ref="C209:C215" si="22">(HYPERLINK(T209,U209))</f>
        <v>09.2022.00000872-0</v>
      </c>
      <c r="D209" s="24">
        <v>44705</v>
      </c>
      <c r="E209" s="20" t="s">
        <v>801</v>
      </c>
      <c r="F209" s="4" t="s">
        <v>128</v>
      </c>
      <c r="G209" s="7" t="str">
        <f t="shared" si="18"/>
        <v>2022NE00997</v>
      </c>
      <c r="H209" s="22" t="s">
        <v>812</v>
      </c>
      <c r="I209" s="6" t="s">
        <v>818</v>
      </c>
      <c r="J209" s="30">
        <v>7113566000179</v>
      </c>
      <c r="L209" s="14"/>
      <c r="M209" t="s">
        <v>798</v>
      </c>
      <c r="N209" t="str">
        <f t="shared" si="14"/>
        <v>http://www.mpce.mp.br/wp-content/uploads/2022/08/2022NE00997.pdf</v>
      </c>
      <c r="R209" s="44" t="str">
        <f t="shared" si="20"/>
        <v>http://www8.mpce.mp.br/Inexigibilidade/092022000008720.pdf</v>
      </c>
      <c r="S209" s="44" t="str">
        <f t="shared" si="19"/>
        <v>09.2022.00000872-0</v>
      </c>
      <c r="T209" t="s">
        <v>1018</v>
      </c>
      <c r="U209" t="s">
        <v>135</v>
      </c>
    </row>
    <row r="210" spans="1:21" ht="51" x14ac:dyDescent="0.25">
      <c r="A210" s="34" t="s">
        <v>20</v>
      </c>
      <c r="B210" s="15" t="s">
        <v>475</v>
      </c>
      <c r="C210" s="41" t="str">
        <f t="shared" si="22"/>
        <v>09.2022.00017116-4</v>
      </c>
      <c r="D210" s="24">
        <v>44711</v>
      </c>
      <c r="E210" s="20" t="s">
        <v>806</v>
      </c>
      <c r="F210" s="4" t="s">
        <v>825</v>
      </c>
      <c r="G210" s="7" t="str">
        <f t="shared" si="18"/>
        <v>2022NE01048</v>
      </c>
      <c r="H210" s="22" t="s">
        <v>813</v>
      </c>
      <c r="I210" s="6" t="s">
        <v>819</v>
      </c>
      <c r="J210" s="30">
        <v>20519953000178</v>
      </c>
      <c r="L210" s="14"/>
      <c r="M210" t="s">
        <v>799</v>
      </c>
      <c r="N210" t="str">
        <f t="shared" si="14"/>
        <v>http://www.mpce.mp.br/wp-content/uploads/2022/08/2022NE01048.pdf</v>
      </c>
      <c r="R210" s="44" t="str">
        <f t="shared" si="20"/>
        <v>http://www8.mpce.mp.br/Inexigibilidade/092022000171164.pdf</v>
      </c>
      <c r="S210" s="44" t="str">
        <f t="shared" si="19"/>
        <v>09.2022.00017116-4</v>
      </c>
      <c r="T210" t="s">
        <v>1031</v>
      </c>
      <c r="U210" t="s">
        <v>824</v>
      </c>
    </row>
    <row r="211" spans="1:21" ht="38.25" x14ac:dyDescent="0.25">
      <c r="A211" s="36" t="s">
        <v>20</v>
      </c>
      <c r="B211" s="11" t="s">
        <v>140</v>
      </c>
      <c r="C211" s="41" t="str">
        <f>HYPERLINK("http://www8.mpce.mp.br/Inexigibilidade/092021000070909.pdf","09.2021.00007090-9")</f>
        <v>09.2021.00007090-9</v>
      </c>
      <c r="D211" s="24">
        <v>44714</v>
      </c>
      <c r="E211" s="38" t="s">
        <v>854</v>
      </c>
      <c r="F211" s="4" t="s">
        <v>474</v>
      </c>
      <c r="G211" s="7" t="str">
        <f t="shared" si="18"/>
        <v>2022NE01070</v>
      </c>
      <c r="H211" s="22" t="s">
        <v>882</v>
      </c>
      <c r="I211" s="39" t="s">
        <v>898</v>
      </c>
      <c r="J211" s="30">
        <v>33683111000107</v>
      </c>
      <c r="L211" s="14"/>
      <c r="M211" t="s">
        <v>826</v>
      </c>
      <c r="N211" t="str">
        <f t="shared" si="14"/>
        <v>http://www.mpce.mp.br/wp-content/uploads/2022/08/2022NE01070.pdf</v>
      </c>
      <c r="R211" s="44" t="str">
        <f t="shared" si="20"/>
        <v>http://www8.mpce.mp.br/Inexigibilidade/092021000070909.pdf</v>
      </c>
      <c r="S211" s="44" t="str">
        <f t="shared" si="19"/>
        <v>09.2021.00007090-9</v>
      </c>
      <c r="T211" t="s">
        <v>1034</v>
      </c>
      <c r="U211" t="s">
        <v>906</v>
      </c>
    </row>
    <row r="212" spans="1:21" ht="51" x14ac:dyDescent="0.25">
      <c r="A212" s="36" t="s">
        <v>20</v>
      </c>
      <c r="B212" s="15" t="s">
        <v>475</v>
      </c>
      <c r="C212" s="41" t="str">
        <f t="shared" si="22"/>
        <v>09.2022.00015425-4</v>
      </c>
      <c r="D212" s="24">
        <v>44714</v>
      </c>
      <c r="E212" s="37" t="s">
        <v>855</v>
      </c>
      <c r="F212" s="4" t="s">
        <v>463</v>
      </c>
      <c r="G212" s="7" t="str">
        <f t="shared" si="18"/>
        <v>2022NE01071</v>
      </c>
      <c r="H212" s="22" t="s">
        <v>883</v>
      </c>
      <c r="I212" s="39" t="s">
        <v>899</v>
      </c>
      <c r="J212" s="30">
        <v>13642597000110</v>
      </c>
      <c r="L212" s="14"/>
      <c r="M212" t="s">
        <v>827</v>
      </c>
      <c r="N212" t="str">
        <f t="shared" si="14"/>
        <v>http://www.mpce.mp.br/wp-content/uploads/2022/08/2022NE01071.pdf</v>
      </c>
      <c r="R212" s="44" t="str">
        <f t="shared" si="20"/>
        <v>http://www8.mpce.mp.br/Inexigibilidade/092022000154254.pdf</v>
      </c>
      <c r="S212" s="44" t="str">
        <f t="shared" si="19"/>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18"/>
        <v>2022NE01086</v>
      </c>
      <c r="H213" s="22">
        <v>79690.600000000006</v>
      </c>
      <c r="I213" s="6" t="s">
        <v>900</v>
      </c>
      <c r="J213" s="30">
        <v>18284407000153</v>
      </c>
      <c r="L213" s="14"/>
      <c r="M213" t="s">
        <v>828</v>
      </c>
      <c r="N213" t="str">
        <f t="shared" si="14"/>
        <v>http://www.mpce.mp.br/wp-content/uploads/2022/08/2022NE01086.pdf</v>
      </c>
      <c r="R213" s="44" t="str">
        <f t="shared" si="20"/>
        <v>http://www8.mpce.mp.br/Dispensa/23970/20195.pdf</v>
      </c>
      <c r="S213" s="44" t="str">
        <f t="shared" si="19"/>
        <v>23970/2019-5</v>
      </c>
      <c r="T213" t="s">
        <v>1036</v>
      </c>
      <c r="U213" t="s">
        <v>1037</v>
      </c>
    </row>
    <row r="214" spans="1:21" ht="25.5" x14ac:dyDescent="0.25">
      <c r="A214" s="36" t="s">
        <v>20</v>
      </c>
      <c r="B214" s="4" t="s">
        <v>21</v>
      </c>
      <c r="C214" s="41" t="str">
        <f t="shared" si="22"/>
        <v>09.2022.00011844-7</v>
      </c>
      <c r="D214" s="24">
        <v>44715</v>
      </c>
      <c r="E214" s="37" t="s">
        <v>857</v>
      </c>
      <c r="F214" s="4" t="s">
        <v>142</v>
      </c>
      <c r="G214" s="7" t="str">
        <f t="shared" si="18"/>
        <v>2022NE01092</v>
      </c>
      <c r="H214" s="22" t="s">
        <v>884</v>
      </c>
      <c r="I214" s="39" t="s">
        <v>708</v>
      </c>
      <c r="J214" s="30">
        <v>76535764000143</v>
      </c>
      <c r="L214" s="14"/>
      <c r="M214" t="s">
        <v>829</v>
      </c>
      <c r="N214" t="str">
        <f t="shared" si="14"/>
        <v>http://www.mpce.mp.br/wp-content/uploads/2022/08/2022NE01092.pdf</v>
      </c>
      <c r="R214" s="44" t="str">
        <f t="shared" si="20"/>
        <v>http://www8.mpce.mp.br/Inexigibilidade/092022000118447.pdf</v>
      </c>
      <c r="S214" s="44" t="str">
        <f t="shared" si="19"/>
        <v>09.2022.00011844-7</v>
      </c>
      <c r="T214" t="s">
        <v>979</v>
      </c>
      <c r="U214" t="s">
        <v>783</v>
      </c>
    </row>
    <row r="215" spans="1:21" ht="51" x14ac:dyDescent="0.25">
      <c r="A215" s="36" t="s">
        <v>20</v>
      </c>
      <c r="B215" s="11" t="s">
        <v>475</v>
      </c>
      <c r="C215" s="41" t="str">
        <f t="shared" si="22"/>
        <v>09.2021.00016130-0</v>
      </c>
      <c r="D215" s="24">
        <v>44720</v>
      </c>
      <c r="E215" s="37" t="s">
        <v>858</v>
      </c>
      <c r="F215" s="4" t="s">
        <v>463</v>
      </c>
      <c r="G215" s="7" t="str">
        <f t="shared" si="18"/>
        <v>2022NE01127</v>
      </c>
      <c r="H215" s="22" t="s">
        <v>885</v>
      </c>
      <c r="I215" s="39" t="s">
        <v>901</v>
      </c>
      <c r="J215" s="30">
        <v>42921701000103</v>
      </c>
      <c r="L215" s="14"/>
      <c r="M215" t="s">
        <v>830</v>
      </c>
      <c r="N215" t="str">
        <f t="shared" si="14"/>
        <v>http://www.mpce.mp.br/wp-content/uploads/2022/08/2022NE01127.pdf</v>
      </c>
      <c r="R215" s="44" t="str">
        <f t="shared" si="20"/>
        <v>http://www8.mpce.mp.br/Inexigibilidade/092021000161300.pdf</v>
      </c>
      <c r="S215" s="44" t="str">
        <f t="shared" si="19"/>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18"/>
        <v>2022NE01140</v>
      </c>
      <c r="H216" s="22" t="s">
        <v>886</v>
      </c>
      <c r="I216" s="39" t="s">
        <v>902</v>
      </c>
      <c r="J216" s="30">
        <v>7341423000114</v>
      </c>
      <c r="L216" s="14"/>
      <c r="M216" t="s">
        <v>831</v>
      </c>
      <c r="N216" t="str">
        <f t="shared" si="14"/>
        <v>http://www.mpce.mp.br/wp-content/uploads/2022/08/2022NE01140.pdf</v>
      </c>
      <c r="R216" s="44" t="str">
        <f t="shared" si="20"/>
        <v>http://www8.mpce.mp.br/Inexigibilidade/48002/20170.pdf</v>
      </c>
      <c r="S216" s="44" t="str">
        <f t="shared" si="19"/>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18"/>
        <v>2022NE01150</v>
      </c>
      <c r="H217" s="22" t="s">
        <v>887</v>
      </c>
      <c r="I217" s="39" t="s">
        <v>242</v>
      </c>
      <c r="J217" s="30">
        <v>23017090353</v>
      </c>
      <c r="L217" s="14"/>
      <c r="M217" t="s">
        <v>832</v>
      </c>
      <c r="N217" t="str">
        <f t="shared" ref="N217:N238" si="23">"http://www.mpce.mp.br/wp-content/uploads/2022/08/"&amp;M217&amp;".pdf"</f>
        <v>http://www.mpce.mp.br/wp-content/uploads/2022/08/2022NE01150.pdf</v>
      </c>
      <c r="R217" s="44" t="str">
        <f t="shared" si="20"/>
        <v>http://www8.mpce.mp.br/Dispensa/33570/20159.pdf</v>
      </c>
      <c r="S217" s="44" t="str">
        <f t="shared" si="19"/>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18"/>
        <v>2022NE01152</v>
      </c>
      <c r="H218" s="22" t="s">
        <v>888</v>
      </c>
      <c r="I218" s="39" t="s">
        <v>225</v>
      </c>
      <c r="J218" s="30">
        <v>20941439372</v>
      </c>
      <c r="L218" s="14"/>
      <c r="M218" t="s">
        <v>833</v>
      </c>
      <c r="N218" t="str">
        <f t="shared" si="23"/>
        <v>http://www.mpce.mp.br/wp-content/uploads/2022/08/2022NE01152.pdf</v>
      </c>
      <c r="R218" s="44" t="str">
        <f t="shared" si="20"/>
        <v>http://www8.mpce.mp.br/Dispensa/67950/20160.pdf</v>
      </c>
      <c r="S218" s="44" t="str">
        <f t="shared" si="19"/>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18"/>
        <v>2022NE01157</v>
      </c>
      <c r="H219" s="22" t="s">
        <v>889</v>
      </c>
      <c r="I219" s="39" t="s">
        <v>903</v>
      </c>
      <c r="J219" s="30">
        <v>4960172000168</v>
      </c>
      <c r="L219" s="14"/>
      <c r="M219" t="s">
        <v>834</v>
      </c>
      <c r="N219" t="str">
        <f t="shared" si="23"/>
        <v>http://www.mpce.mp.br/wp-content/uploads/2022/08/2022NE01157.pdf</v>
      </c>
      <c r="R219" s="44" t="str">
        <f t="shared" si="20"/>
        <v>http://www8.mpce.mp.br/Dispensa/092022000191650.pdf</v>
      </c>
      <c r="S219" s="44" t="str">
        <f t="shared" si="19"/>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18"/>
        <v>2022NE01163</v>
      </c>
      <c r="H220" s="22" t="s">
        <v>890</v>
      </c>
      <c r="I220" s="39" t="s">
        <v>123</v>
      </c>
      <c r="J220" s="30">
        <v>12458204000150</v>
      </c>
      <c r="L220" s="14"/>
      <c r="M220" t="s">
        <v>835</v>
      </c>
      <c r="N220" t="str">
        <f t="shared" si="23"/>
        <v>http://www.mpce.mp.br/wp-content/uploads/2022/08/2022NE01163.pdf</v>
      </c>
      <c r="R220" s="44" t="str">
        <f t="shared" si="20"/>
        <v>http://www8.mpce.mp.br/Dispensa/26067/20148.pdf</v>
      </c>
      <c r="S220" s="44" t="str">
        <f t="shared" si="19"/>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si="18"/>
        <v>2022NE01170</v>
      </c>
      <c r="H221" s="22" t="s">
        <v>891</v>
      </c>
      <c r="I221" s="39" t="s">
        <v>904</v>
      </c>
      <c r="J221" s="30">
        <v>6965370000140</v>
      </c>
      <c r="L221" s="14"/>
      <c r="M221" t="s">
        <v>836</v>
      </c>
      <c r="N221" t="str">
        <f t="shared" si="23"/>
        <v>http://www.mpce.mp.br/wp-content/uploads/2022/08/2022NE01170.pdf</v>
      </c>
      <c r="R221" s="44" t="str">
        <f t="shared" si="20"/>
        <v>http://www8.mpce.mp.br/Dispensa/092022000207303.pdf</v>
      </c>
      <c r="S221" s="44" t="str">
        <f t="shared" si="19"/>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18"/>
        <v>2022NE01172</v>
      </c>
      <c r="H222" s="22" t="s">
        <v>892</v>
      </c>
      <c r="I222" s="39" t="s">
        <v>218</v>
      </c>
      <c r="J222" s="30">
        <v>77748638349</v>
      </c>
      <c r="L222" s="14"/>
      <c r="M222" t="s">
        <v>837</v>
      </c>
      <c r="N222" t="str">
        <f t="shared" si="23"/>
        <v>http://www.mpce.mp.br/wp-content/uploads/2022/08/2022NE01172.pdf</v>
      </c>
      <c r="R222" s="44" t="str">
        <f t="shared" si="20"/>
        <v>http://www8.mpce.mp.br/Dispensa/21507/20189.pdf</v>
      </c>
      <c r="S222" s="44" t="str">
        <f t="shared" si="19"/>
        <v>21507/2018-9</v>
      </c>
      <c r="T222" t="s">
        <v>1051</v>
      </c>
      <c r="U222" t="s">
        <v>1052</v>
      </c>
    </row>
    <row r="223" spans="1:21" ht="89.25" x14ac:dyDescent="0.25">
      <c r="A223" s="36" t="s">
        <v>20</v>
      </c>
      <c r="B223" s="15" t="s">
        <v>475</v>
      </c>
      <c r="C223" s="41" t="str">
        <f t="shared" ref="C223:C238" si="24">(HYPERLINK(T223,U223))</f>
        <v>09.2022.00017775-8</v>
      </c>
      <c r="D223" s="24">
        <v>44739</v>
      </c>
      <c r="E223" s="37" t="s">
        <v>866</v>
      </c>
      <c r="F223" s="4" t="s">
        <v>474</v>
      </c>
      <c r="G223" s="7" t="str">
        <f t="shared" si="18"/>
        <v>2022NE01198</v>
      </c>
      <c r="H223" s="22" t="s">
        <v>893</v>
      </c>
      <c r="I223" s="39" t="s">
        <v>905</v>
      </c>
      <c r="J223" s="30">
        <v>15915016000100</v>
      </c>
      <c r="L223" s="14"/>
      <c r="M223" t="s">
        <v>838</v>
      </c>
      <c r="N223" t="str">
        <f t="shared" si="23"/>
        <v>http://www.mpce.mp.br/wp-content/uploads/2022/08/2022NE01198.pdf</v>
      </c>
      <c r="R223" s="44" t="str">
        <f t="shared" si="20"/>
        <v>http://www8.mpce.mp.br/Inexigibilidade/092022000177758.pdf</v>
      </c>
      <c r="S223" s="44" t="str">
        <f t="shared" si="19"/>
        <v>09.2022.00017775-8</v>
      </c>
      <c r="T223" t="s">
        <v>1053</v>
      </c>
      <c r="U223" t="s">
        <v>1054</v>
      </c>
    </row>
    <row r="224" spans="1:21" ht="38.25" x14ac:dyDescent="0.25">
      <c r="A224" s="36" t="s">
        <v>22</v>
      </c>
      <c r="B224" s="4" t="s">
        <v>912</v>
      </c>
      <c r="C224" s="41" t="str">
        <f t="shared" si="24"/>
        <v>09.2022.00022365-8</v>
      </c>
      <c r="D224" s="24">
        <v>44739</v>
      </c>
      <c r="E224" s="37" t="s">
        <v>867</v>
      </c>
      <c r="F224" s="4" t="s">
        <v>470</v>
      </c>
      <c r="G224" s="7" t="str">
        <f t="shared" si="18"/>
        <v>2022NE01208</v>
      </c>
      <c r="H224" s="22" t="s">
        <v>894</v>
      </c>
      <c r="I224" s="39" t="s">
        <v>256</v>
      </c>
      <c r="J224" s="30">
        <v>7047251000170</v>
      </c>
      <c r="L224" s="14"/>
      <c r="M224" t="s">
        <v>839</v>
      </c>
      <c r="N224" t="str">
        <f t="shared" si="23"/>
        <v>http://www.mpce.mp.br/wp-content/uploads/2022/08/2022NE01208.pdf</v>
      </c>
      <c r="R224" s="44" t="str">
        <f t="shared" si="20"/>
        <v>http://www8.mpce.mp.br/Dispensa/092022000223658.pdf</v>
      </c>
      <c r="S224" s="44" t="str">
        <f t="shared" si="19"/>
        <v>09.2022.00022365-8</v>
      </c>
      <c r="T224" t="s">
        <v>1055</v>
      </c>
      <c r="U224" t="s">
        <v>1056</v>
      </c>
    </row>
    <row r="225" spans="1:21" ht="38.25" x14ac:dyDescent="0.25">
      <c r="A225" s="36" t="s">
        <v>22</v>
      </c>
      <c r="B225" s="4" t="s">
        <v>912</v>
      </c>
      <c r="C225" s="41" t="str">
        <f t="shared" si="24"/>
        <v>09.2022.00022349-1</v>
      </c>
      <c r="D225" s="24">
        <v>44739</v>
      </c>
      <c r="E225" s="37" t="s">
        <v>868</v>
      </c>
      <c r="F225" s="4" t="s">
        <v>470</v>
      </c>
      <c r="G225" s="7" t="str">
        <f t="shared" si="18"/>
        <v>2022NE01209</v>
      </c>
      <c r="H225" s="22" t="s">
        <v>895</v>
      </c>
      <c r="I225" s="39" t="s">
        <v>256</v>
      </c>
      <c r="J225" s="30">
        <v>7047251000170</v>
      </c>
      <c r="L225" s="14"/>
      <c r="M225" t="s">
        <v>840</v>
      </c>
      <c r="N225" t="str">
        <f t="shared" si="23"/>
        <v>http://www.mpce.mp.br/wp-content/uploads/2022/08/2022NE01209.pdf</v>
      </c>
      <c r="R225" s="44" t="str">
        <f t="shared" si="20"/>
        <v>http://www8.mpce.mp.br/Dispensa/092022000223491.pdf</v>
      </c>
      <c r="S225" s="44" t="str">
        <f t="shared" si="19"/>
        <v>09.2022.00022349-1</v>
      </c>
      <c r="T225" t="s">
        <v>1057</v>
      </c>
      <c r="U225" t="s">
        <v>1058</v>
      </c>
    </row>
    <row r="226" spans="1:21" ht="38.25" x14ac:dyDescent="0.25">
      <c r="A226" s="36" t="s">
        <v>22</v>
      </c>
      <c r="B226" s="4" t="s">
        <v>912</v>
      </c>
      <c r="C226" s="41" t="str">
        <f t="shared" si="24"/>
        <v>09.2022.00022005-0</v>
      </c>
      <c r="D226" s="24">
        <v>44739</v>
      </c>
      <c r="E226" s="37" t="s">
        <v>869</v>
      </c>
      <c r="F226" s="4" t="s">
        <v>470</v>
      </c>
      <c r="G226" s="7" t="str">
        <f t="shared" si="18"/>
        <v>2022NE01210</v>
      </c>
      <c r="H226" s="22" t="s">
        <v>896</v>
      </c>
      <c r="I226" s="39" t="s">
        <v>256</v>
      </c>
      <c r="J226" s="30">
        <v>7047251000170</v>
      </c>
      <c r="L226" s="14"/>
      <c r="M226" t="s">
        <v>841</v>
      </c>
      <c r="N226" t="str">
        <f t="shared" si="23"/>
        <v>http://www.mpce.mp.br/wp-content/uploads/2022/08/2022NE01210.pdf</v>
      </c>
      <c r="R226" s="44" t="str">
        <f t="shared" si="20"/>
        <v>http://www8.mpce.mp.br/Dispensa/092022000220050.pdf</v>
      </c>
      <c r="S226" s="44" t="str">
        <f t="shared" si="19"/>
        <v>09.2022.00022005-0</v>
      </c>
      <c r="T226" t="s">
        <v>1059</v>
      </c>
      <c r="U226" t="s">
        <v>1060</v>
      </c>
    </row>
    <row r="227" spans="1:21" ht="38.25" x14ac:dyDescent="0.25">
      <c r="A227" s="36" t="s">
        <v>22</v>
      </c>
      <c r="B227" s="4" t="s">
        <v>912</v>
      </c>
      <c r="C227" s="41" t="str">
        <f t="shared" si="24"/>
        <v>09.2022.00021970-0</v>
      </c>
      <c r="D227" s="24">
        <v>44739</v>
      </c>
      <c r="E227" s="37" t="s">
        <v>870</v>
      </c>
      <c r="F227" s="4" t="s">
        <v>470</v>
      </c>
      <c r="G227" s="7" t="str">
        <f t="shared" si="18"/>
        <v>2022NE01211</v>
      </c>
      <c r="H227" s="22" t="s">
        <v>897</v>
      </c>
      <c r="I227" s="39" t="s">
        <v>256</v>
      </c>
      <c r="J227" s="30">
        <v>7047251000170</v>
      </c>
      <c r="L227" s="14"/>
      <c r="M227" t="s">
        <v>842</v>
      </c>
      <c r="N227" t="str">
        <f t="shared" si="23"/>
        <v>http://www.mpce.mp.br/wp-content/uploads/2022/08/2022NE01211.pdf</v>
      </c>
      <c r="R227" s="44" t="str">
        <f t="shared" si="20"/>
        <v>http://www8.mpce.mp.br/Dispensa/092022000219700.pdf</v>
      </c>
      <c r="S227" s="44" t="str">
        <f t="shared" si="19"/>
        <v>09.2022.00021970-0</v>
      </c>
      <c r="T227" t="s">
        <v>1061</v>
      </c>
      <c r="U227" t="s">
        <v>1062</v>
      </c>
    </row>
    <row r="228" spans="1:21" ht="25.5" x14ac:dyDescent="0.25">
      <c r="A228" s="36" t="s">
        <v>20</v>
      </c>
      <c r="B228" s="4" t="s">
        <v>21</v>
      </c>
      <c r="C228" s="41" t="str">
        <f t="shared" si="24"/>
        <v>09.2022.00022980-8</v>
      </c>
      <c r="D228" s="24">
        <v>44741</v>
      </c>
      <c r="E228" s="37" t="s">
        <v>871</v>
      </c>
      <c r="F228" s="4" t="s">
        <v>128</v>
      </c>
      <c r="G228" s="7" t="str">
        <f t="shared" si="18"/>
        <v>2022NE01269</v>
      </c>
      <c r="H228" s="22" t="s">
        <v>549</v>
      </c>
      <c r="I228" s="39" t="s">
        <v>50</v>
      </c>
      <c r="J228" s="30">
        <v>7476369000114</v>
      </c>
      <c r="L228" s="14"/>
      <c r="M228" t="s">
        <v>843</v>
      </c>
      <c r="N228" t="str">
        <f t="shared" si="23"/>
        <v>http://www.mpce.mp.br/wp-content/uploads/2022/08/2022NE01269.pdf</v>
      </c>
      <c r="R228" s="44" t="str">
        <f t="shared" si="20"/>
        <v>http://www8.mpce.mp.br/Inexigibilidade/092022000229808.pdf</v>
      </c>
      <c r="S228" s="44" t="str">
        <f t="shared" si="19"/>
        <v>09.2022.00022980-8</v>
      </c>
      <c r="T228" t="s">
        <v>1063</v>
      </c>
      <c r="U228" t="s">
        <v>1064</v>
      </c>
    </row>
    <row r="229" spans="1:21" ht="38.25" x14ac:dyDescent="0.25">
      <c r="A229" s="36" t="s">
        <v>20</v>
      </c>
      <c r="B229" s="4" t="s">
        <v>21</v>
      </c>
      <c r="C229" s="41" t="str">
        <f t="shared" si="24"/>
        <v>09.2022.00022971-9</v>
      </c>
      <c r="D229" s="24">
        <v>44741</v>
      </c>
      <c r="E229" s="37" t="s">
        <v>872</v>
      </c>
      <c r="F229" s="4" t="s">
        <v>128</v>
      </c>
      <c r="G229" s="7" t="str">
        <f t="shared" si="18"/>
        <v>2022NE01272</v>
      </c>
      <c r="H229" s="22" t="s">
        <v>359</v>
      </c>
      <c r="I229" s="39" t="s">
        <v>60</v>
      </c>
      <c r="J229" s="30">
        <v>7113566000179</v>
      </c>
      <c r="L229" s="14"/>
      <c r="M229" t="s">
        <v>844</v>
      </c>
      <c r="N229" t="str">
        <f t="shared" si="23"/>
        <v>http://www.mpce.mp.br/wp-content/uploads/2022/08/2022NE01272.pdf</v>
      </c>
      <c r="R229" s="44" t="str">
        <f t="shared" si="20"/>
        <v>http://www8.mpce.mp.br/Inexigibilidade/092022000229719.pdf</v>
      </c>
      <c r="S229" s="44" t="str">
        <f t="shared" si="19"/>
        <v>09.2022.00022971-9</v>
      </c>
      <c r="T229" t="s">
        <v>1065</v>
      </c>
      <c r="U229" t="s">
        <v>1066</v>
      </c>
    </row>
    <row r="230" spans="1:21" ht="25.5" x14ac:dyDescent="0.25">
      <c r="A230" s="36" t="s">
        <v>20</v>
      </c>
      <c r="B230" s="4" t="s">
        <v>21</v>
      </c>
      <c r="C230" s="41" t="str">
        <f t="shared" si="24"/>
        <v>09.2022.00022975-2</v>
      </c>
      <c r="D230" s="24">
        <v>44741</v>
      </c>
      <c r="E230" s="37" t="s">
        <v>873</v>
      </c>
      <c r="F230" s="4" t="s">
        <v>128</v>
      </c>
      <c r="G230" s="7" t="str">
        <f t="shared" si="18"/>
        <v>2022NE01279</v>
      </c>
      <c r="H230" s="22" t="s">
        <v>545</v>
      </c>
      <c r="I230" s="39" t="s">
        <v>563</v>
      </c>
      <c r="J230" s="30">
        <v>7172885000155</v>
      </c>
      <c r="L230" s="14"/>
      <c r="M230" t="s">
        <v>845</v>
      </c>
      <c r="N230" t="str">
        <f t="shared" si="23"/>
        <v>http://www.mpce.mp.br/wp-content/uploads/2022/08/2022NE01279.pdf</v>
      </c>
      <c r="R230" s="44" t="str">
        <f t="shared" si="20"/>
        <v>http://www8.mpce.mp.br/Inexigibilidade/092022000229752.pdf</v>
      </c>
      <c r="S230" s="44" t="str">
        <f t="shared" si="19"/>
        <v>09.2022.00022975-2</v>
      </c>
      <c r="T230" t="s">
        <v>1067</v>
      </c>
      <c r="U230" t="s">
        <v>1068</v>
      </c>
    </row>
    <row r="231" spans="1:21" ht="38.25" x14ac:dyDescent="0.25">
      <c r="A231" s="36" t="s">
        <v>20</v>
      </c>
      <c r="B231" s="4" t="s">
        <v>21</v>
      </c>
      <c r="C231" s="41" t="str">
        <f t="shared" si="24"/>
        <v>09.2022.00022968-5</v>
      </c>
      <c r="D231" s="24">
        <v>44741</v>
      </c>
      <c r="E231" s="37" t="s">
        <v>874</v>
      </c>
      <c r="F231" s="4" t="s">
        <v>128</v>
      </c>
      <c r="G231" s="7" t="str">
        <f t="shared" si="18"/>
        <v>2022NE01280</v>
      </c>
      <c r="H231" s="22" t="s">
        <v>549</v>
      </c>
      <c r="I231" s="39" t="s">
        <v>40</v>
      </c>
      <c r="J231" s="30">
        <v>29038683000158</v>
      </c>
      <c r="L231" s="14"/>
      <c r="M231" t="s">
        <v>846</v>
      </c>
      <c r="N231" t="str">
        <f t="shared" si="23"/>
        <v>http://www.mpce.mp.br/wp-content/uploads/2022/08/2022NE01280.pdf</v>
      </c>
      <c r="R231" s="44" t="str">
        <f t="shared" si="20"/>
        <v>http://www8.mpce.mp.br/Inexigibilidade/092022000229685.pdf</v>
      </c>
      <c r="S231" s="44" t="str">
        <f t="shared" si="19"/>
        <v>09.2022.00022968-5</v>
      </c>
      <c r="T231" t="s">
        <v>1069</v>
      </c>
      <c r="U231" t="s">
        <v>1070</v>
      </c>
    </row>
    <row r="232" spans="1:21" ht="25.5" x14ac:dyDescent="0.25">
      <c r="A232" s="36" t="s">
        <v>20</v>
      </c>
      <c r="B232" s="4" t="s">
        <v>21</v>
      </c>
      <c r="C232" s="41" t="str">
        <f t="shared" si="24"/>
        <v>09.2022.00023039-2</v>
      </c>
      <c r="D232" s="24">
        <v>44742</v>
      </c>
      <c r="E232" s="37" t="s">
        <v>875</v>
      </c>
      <c r="F232" s="4" t="s">
        <v>128</v>
      </c>
      <c r="G232" s="7" t="str">
        <f t="shared" si="18"/>
        <v>2022NE01286</v>
      </c>
      <c r="H232" s="22" t="s">
        <v>546</v>
      </c>
      <c r="I232" s="39" t="s">
        <v>83</v>
      </c>
      <c r="J232" s="30">
        <v>7817778000137</v>
      </c>
      <c r="L232" s="14"/>
      <c r="M232" t="s">
        <v>847</v>
      </c>
      <c r="N232" t="str">
        <f t="shared" si="23"/>
        <v>http://www.mpce.mp.br/wp-content/uploads/2022/08/2022NE01286.pdf</v>
      </c>
      <c r="R232" s="44" t="str">
        <f t="shared" si="20"/>
        <v>http://www8.mpce.mp.br/Inexigibilidade/092022000230392.pdf</v>
      </c>
      <c r="S232" s="44" t="str">
        <f t="shared" si="19"/>
        <v>09.2022.00023039-2</v>
      </c>
      <c r="T232" t="s">
        <v>1071</v>
      </c>
      <c r="U232" t="s">
        <v>1072</v>
      </c>
    </row>
    <row r="233" spans="1:21" ht="38.25" x14ac:dyDescent="0.25">
      <c r="A233" s="36" t="s">
        <v>20</v>
      </c>
      <c r="B233" s="4" t="s">
        <v>21</v>
      </c>
      <c r="C233" s="41" t="str">
        <f t="shared" si="24"/>
        <v>09.2022.00023033-7</v>
      </c>
      <c r="D233" s="24">
        <v>44742</v>
      </c>
      <c r="E233" s="37" t="s">
        <v>876</v>
      </c>
      <c r="F233" s="4" t="s">
        <v>128</v>
      </c>
      <c r="G233" s="7" t="str">
        <f t="shared" si="18"/>
        <v>2022NE01287</v>
      </c>
      <c r="H233" s="22" t="s">
        <v>546</v>
      </c>
      <c r="I233" s="39" t="s">
        <v>78</v>
      </c>
      <c r="J233" s="30">
        <v>7742778000115</v>
      </c>
      <c r="L233" s="14"/>
      <c r="M233" t="s">
        <v>848</v>
      </c>
      <c r="N233" t="str">
        <f t="shared" si="23"/>
        <v>http://www.mpce.mp.br/wp-content/uploads/2022/08/2022NE01287.pdf</v>
      </c>
      <c r="R233" s="44" t="str">
        <f t="shared" si="20"/>
        <v>http://www8.mpce.mp.br/Inexigibilidade/092022000230337.pdf</v>
      </c>
      <c r="S233" s="44" t="str">
        <f t="shared" si="19"/>
        <v>09.2022.00023033-7</v>
      </c>
      <c r="T233" t="s">
        <v>1073</v>
      </c>
      <c r="U233" t="s">
        <v>1074</v>
      </c>
    </row>
    <row r="234" spans="1:21" ht="38.25" x14ac:dyDescent="0.25">
      <c r="A234" s="36" t="s">
        <v>20</v>
      </c>
      <c r="B234" s="4" t="s">
        <v>21</v>
      </c>
      <c r="C234" s="41" t="str">
        <f t="shared" si="24"/>
        <v>09.2022.00023022-6</v>
      </c>
      <c r="D234" s="24">
        <v>44742</v>
      </c>
      <c r="E234" s="37" t="s">
        <v>877</v>
      </c>
      <c r="F234" s="4" t="s">
        <v>128</v>
      </c>
      <c r="G234" s="7" t="str">
        <f t="shared" si="18"/>
        <v>2022NE01288</v>
      </c>
      <c r="H234" s="22" t="s">
        <v>548</v>
      </c>
      <c r="I234" s="39" t="s">
        <v>68</v>
      </c>
      <c r="J234" s="30">
        <v>7625932000179</v>
      </c>
      <c r="L234" s="14"/>
      <c r="M234" t="s">
        <v>849</v>
      </c>
      <c r="N234" t="str">
        <f t="shared" si="23"/>
        <v>http://www.mpce.mp.br/wp-content/uploads/2022/08/2022NE01288.pdf</v>
      </c>
      <c r="R234" s="44" t="str">
        <f t="shared" si="20"/>
        <v>http://www8.mpce.mp.br/Inexigibilidade/092022000230226.pdf</v>
      </c>
      <c r="S234" s="44" t="str">
        <f t="shared" si="19"/>
        <v>09.2022.00023022-6</v>
      </c>
      <c r="T234" t="s">
        <v>1075</v>
      </c>
      <c r="U234" t="s">
        <v>1076</v>
      </c>
    </row>
    <row r="235" spans="1:21" ht="25.5" x14ac:dyDescent="0.25">
      <c r="A235" s="36" t="s">
        <v>20</v>
      </c>
      <c r="B235" s="4" t="s">
        <v>21</v>
      </c>
      <c r="C235" s="41" t="str">
        <f t="shared" si="24"/>
        <v>09.2022.00023017-0</v>
      </c>
      <c r="D235" s="24">
        <v>44742</v>
      </c>
      <c r="E235" s="37" t="s">
        <v>878</v>
      </c>
      <c r="F235" s="4" t="s">
        <v>128</v>
      </c>
      <c r="G235" s="7" t="str">
        <f t="shared" si="18"/>
        <v>2022NE01289</v>
      </c>
      <c r="H235" s="22" t="s">
        <v>545</v>
      </c>
      <c r="I235" s="39" t="s">
        <v>35</v>
      </c>
      <c r="J235" s="30">
        <v>5722202000160</v>
      </c>
      <c r="L235" s="14"/>
      <c r="M235" t="s">
        <v>850</v>
      </c>
      <c r="N235" t="str">
        <f t="shared" si="23"/>
        <v>http://www.mpce.mp.br/wp-content/uploads/2022/08/2022NE01289.pdf</v>
      </c>
      <c r="R235" s="44" t="str">
        <f t="shared" si="20"/>
        <v>http://www8.mpce.mp.br/Inexigibilidade/092022000230170.pdf</v>
      </c>
      <c r="S235" s="44" t="str">
        <f t="shared" si="19"/>
        <v>09.2022.00023017-0</v>
      </c>
      <c r="T235" t="s">
        <v>1077</v>
      </c>
      <c r="U235" t="s">
        <v>1078</v>
      </c>
    </row>
    <row r="236" spans="1:21" ht="25.5" x14ac:dyDescent="0.25">
      <c r="A236" s="36" t="s">
        <v>20</v>
      </c>
      <c r="B236" s="4" t="s">
        <v>21</v>
      </c>
      <c r="C236" s="41" t="str">
        <f t="shared" si="24"/>
        <v>09.2022.00023009-2</v>
      </c>
      <c r="D236" s="24">
        <v>44742</v>
      </c>
      <c r="E236" s="37" t="s">
        <v>879</v>
      </c>
      <c r="F236" s="4" t="s">
        <v>128</v>
      </c>
      <c r="G236" s="7" t="str">
        <f t="shared" si="18"/>
        <v>2022NE01290</v>
      </c>
      <c r="H236" s="22" t="s">
        <v>359</v>
      </c>
      <c r="I236" s="39" t="s">
        <v>45</v>
      </c>
      <c r="J236" s="30">
        <v>5537196000171</v>
      </c>
      <c r="L236" s="14"/>
      <c r="M236" t="s">
        <v>851</v>
      </c>
      <c r="N236" t="str">
        <f t="shared" si="23"/>
        <v>http://www.mpce.mp.br/wp-content/uploads/2022/08/2022NE01290.pdf</v>
      </c>
      <c r="R236" s="44" t="str">
        <f t="shared" si="20"/>
        <v>http://www8.mpce.mp.br/Inexigibilidade/092022000230092.pdf</v>
      </c>
      <c r="S236" s="44" t="str">
        <f t="shared" si="19"/>
        <v>09.2022.00023009-2</v>
      </c>
      <c r="T236" t="s">
        <v>1079</v>
      </c>
      <c r="U236" t="s">
        <v>1080</v>
      </c>
    </row>
    <row r="237" spans="1:21" ht="25.5" x14ac:dyDescent="0.25">
      <c r="A237" s="36" t="s">
        <v>20</v>
      </c>
      <c r="B237" s="4" t="s">
        <v>21</v>
      </c>
      <c r="C237" s="41" t="str">
        <f t="shared" si="24"/>
        <v>09.2022.00023028-1</v>
      </c>
      <c r="D237" s="24">
        <v>44742</v>
      </c>
      <c r="E237" s="37" t="s">
        <v>880</v>
      </c>
      <c r="F237" s="4" t="s">
        <v>128</v>
      </c>
      <c r="G237" s="7" t="str">
        <f t="shared" si="18"/>
        <v>2022NE01292</v>
      </c>
      <c r="H237" s="22" t="s">
        <v>551</v>
      </c>
      <c r="I237" s="39" t="s">
        <v>73</v>
      </c>
      <c r="J237" s="30">
        <v>7676836000150</v>
      </c>
      <c r="L237" s="14"/>
      <c r="M237" t="s">
        <v>852</v>
      </c>
      <c r="N237" t="str">
        <f t="shared" si="23"/>
        <v>http://www.mpce.mp.br/wp-content/uploads/2022/08/2022NE01292.pdf</v>
      </c>
      <c r="R237" s="44" t="str">
        <f t="shared" si="20"/>
        <v>http://www8.mpce.mp.br/Inexigibilidade/092022000230281.pdf</v>
      </c>
      <c r="S237" s="44" t="str">
        <f t="shared" si="19"/>
        <v>09.2022.00023028-1</v>
      </c>
      <c r="T237" t="s">
        <v>1081</v>
      </c>
      <c r="U237" t="s">
        <v>1082</v>
      </c>
    </row>
    <row r="238" spans="1:21" ht="25.5" x14ac:dyDescent="0.25">
      <c r="A238" s="36" t="s">
        <v>20</v>
      </c>
      <c r="B238" s="4" t="s">
        <v>21</v>
      </c>
      <c r="C238" s="41" t="str">
        <f t="shared" si="24"/>
        <v>09.2022.00023013-7</v>
      </c>
      <c r="D238" s="24">
        <v>44742</v>
      </c>
      <c r="E238" s="37" t="s">
        <v>881</v>
      </c>
      <c r="F238" s="4" t="s">
        <v>128</v>
      </c>
      <c r="G238" s="7" t="str">
        <f t="shared" si="18"/>
        <v>2022NE01299</v>
      </c>
      <c r="H238" s="22" t="s">
        <v>551</v>
      </c>
      <c r="I238" s="39" t="s">
        <v>260</v>
      </c>
      <c r="J238" s="30">
        <v>7508138000145</v>
      </c>
      <c r="L238" s="14"/>
      <c r="M238" t="s">
        <v>853</v>
      </c>
      <c r="N238" t="str">
        <f t="shared" si="23"/>
        <v>http://www.mpce.mp.br/wp-content/uploads/2022/08/2022NE01299.pdf</v>
      </c>
      <c r="R238" s="44" t="str">
        <f t="shared" si="20"/>
        <v>http://www8.mpce.mp.br/Inexigibilidade/092022000230137.pdf</v>
      </c>
      <c r="S238" s="44" t="str">
        <f t="shared" si="19"/>
        <v>09.2022.00023013-7</v>
      </c>
      <c r="T238" t="s">
        <v>1083</v>
      </c>
      <c r="U238" t="s">
        <v>1084</v>
      </c>
    </row>
    <row r="239" spans="1:21" ht="38.25" x14ac:dyDescent="0.25">
      <c r="A239" s="34" t="s">
        <v>20</v>
      </c>
      <c r="B239" s="4" t="s">
        <v>21</v>
      </c>
      <c r="C239" s="41" t="str">
        <f t="shared" ref="C239:C246" si="25">(HYPERLINK(T239,U239))</f>
        <v>09.2022.00023297-9</v>
      </c>
      <c r="D239" s="24">
        <v>44746</v>
      </c>
      <c r="E239" s="20" t="s">
        <v>913</v>
      </c>
      <c r="F239" s="4" t="s">
        <v>128</v>
      </c>
      <c r="G239" s="7" t="str">
        <f t="shared" ref="G239:G268" si="26">HYPERLINK(N239,M239)</f>
        <v>2022NE01306</v>
      </c>
      <c r="H239" s="22" t="s">
        <v>541</v>
      </c>
      <c r="I239" s="6" t="s">
        <v>254</v>
      </c>
      <c r="J239" s="30">
        <v>7040108000157</v>
      </c>
      <c r="L239" s="14"/>
      <c r="M239" t="s">
        <v>930</v>
      </c>
      <c r="N239" t="str">
        <f t="shared" ref="N239:N253" si="27">"http://www.mpce.mp.br/wp-content/uploads/2022/08/"&amp;M239&amp;".pdf"</f>
        <v>http://www.mpce.mp.br/wp-content/uploads/2022/08/2022NE01306.pdf</v>
      </c>
      <c r="R239" s="44" t="str">
        <f t="shared" ref="R239:R253" si="28">"http://www8.mpce.mp.br/"&amp;PROPER(A239)&amp;"/"&amp;SUBSTITUTE(SUBSTITUTE(C239,".",""),"-","")&amp;".pdf"</f>
        <v>http://www8.mpce.mp.br/Inexigibilidade/092022000232979.pdf</v>
      </c>
      <c r="S239" s="44" t="str">
        <f t="shared" ref="S239:S253" si="29">HYPERLINK(R239,C239)</f>
        <v>09.2022.00023297-9</v>
      </c>
      <c r="T239" t="s">
        <v>1085</v>
      </c>
      <c r="U239" t="s">
        <v>1086</v>
      </c>
    </row>
    <row r="240" spans="1:21" ht="38.25" x14ac:dyDescent="0.25">
      <c r="A240" s="34" t="s">
        <v>20</v>
      </c>
      <c r="B240" s="4" t="s">
        <v>21</v>
      </c>
      <c r="C240" s="41" t="str">
        <f t="shared" si="25"/>
        <v>09.2022.00023323-4</v>
      </c>
      <c r="D240" s="24">
        <v>44746</v>
      </c>
      <c r="E240" s="20" t="s">
        <v>914</v>
      </c>
      <c r="F240" s="4" t="s">
        <v>472</v>
      </c>
      <c r="G240" s="7" t="str">
        <f t="shared" si="26"/>
        <v>2022NE01307</v>
      </c>
      <c r="H240" s="22" t="s">
        <v>359</v>
      </c>
      <c r="I240" s="6" t="s">
        <v>257</v>
      </c>
      <c r="J240" s="30">
        <v>27059565000109</v>
      </c>
      <c r="L240" s="14"/>
      <c r="M240" t="s">
        <v>931</v>
      </c>
      <c r="N240" t="str">
        <f t="shared" si="27"/>
        <v>http://www.mpce.mp.br/wp-content/uploads/2022/08/2022NE01307.pdf</v>
      </c>
      <c r="R240" s="44" t="str">
        <f t="shared" si="28"/>
        <v>http://www8.mpce.mp.br/Inexigibilidade/092022000233234.pdf</v>
      </c>
      <c r="S240" s="44" t="str">
        <f t="shared" si="29"/>
        <v>09.2022.00023323-4</v>
      </c>
      <c r="T240" t="s">
        <v>1087</v>
      </c>
      <c r="U240" t="s">
        <v>1088</v>
      </c>
    </row>
    <row r="241" spans="1:21" ht="57" x14ac:dyDescent="0.25">
      <c r="A241" s="34" t="s">
        <v>22</v>
      </c>
      <c r="B241" s="11" t="s">
        <v>140</v>
      </c>
      <c r="C241" s="41" t="str">
        <f>HYPERLINK("http://www.mpce.mp.br/wp-content/uploads/2022/08/Contrato-035-2018-.pdf","4053/2018-5")</f>
        <v>4053/2018-5</v>
      </c>
      <c r="D241" s="24">
        <v>44746</v>
      </c>
      <c r="E241" s="19" t="s">
        <v>915</v>
      </c>
      <c r="F241" s="4" t="s">
        <v>139</v>
      </c>
      <c r="G241" s="7" t="str">
        <f t="shared" si="26"/>
        <v>2022NE01308</v>
      </c>
      <c r="H241" s="22" t="s">
        <v>552</v>
      </c>
      <c r="I241" s="6" t="s">
        <v>93</v>
      </c>
      <c r="J241" s="30">
        <v>90347840001190</v>
      </c>
      <c r="L241" s="14"/>
      <c r="M241" t="s">
        <v>932</v>
      </c>
      <c r="N241" t="str">
        <f t="shared" si="27"/>
        <v>http://www.mpce.mp.br/wp-content/uploads/2022/08/2022NE01308.pdf</v>
      </c>
      <c r="R241" s="44" t="str">
        <f t="shared" si="28"/>
        <v>http://www8.mpce.mp.br/Dispensa/4053/20185.pdf</v>
      </c>
      <c r="S241" s="44" t="str">
        <f t="shared" si="29"/>
        <v>4053/2018-5</v>
      </c>
      <c r="T241" t="s">
        <v>1089</v>
      </c>
      <c r="U241" t="s">
        <v>1090</v>
      </c>
    </row>
    <row r="242" spans="1:21" ht="25.5" x14ac:dyDescent="0.25">
      <c r="A242" s="34" t="s">
        <v>20</v>
      </c>
      <c r="B242" s="4" t="s">
        <v>21</v>
      </c>
      <c r="C242" s="41" t="str">
        <f t="shared" si="25"/>
        <v>09.2022.00023289-0</v>
      </c>
      <c r="D242" s="24">
        <v>44746</v>
      </c>
      <c r="E242" s="20" t="s">
        <v>916</v>
      </c>
      <c r="F242" s="4" t="s">
        <v>128</v>
      </c>
      <c r="G242" s="7" t="str">
        <f t="shared" si="26"/>
        <v>2022NE01309</v>
      </c>
      <c r="H242" s="22" t="s">
        <v>545</v>
      </c>
      <c r="I242" s="6" t="s">
        <v>88</v>
      </c>
      <c r="J242" s="30">
        <v>7620701000172</v>
      </c>
      <c r="L242" s="14"/>
      <c r="M242" t="s">
        <v>933</v>
      </c>
      <c r="N242" t="str">
        <f t="shared" si="27"/>
        <v>http://www.mpce.mp.br/wp-content/uploads/2022/08/2022NE01309.pdf</v>
      </c>
      <c r="R242" s="44" t="str">
        <f t="shared" si="28"/>
        <v>http://www8.mpce.mp.br/Inexigibilidade/092022000232890.pdf</v>
      </c>
      <c r="S242" s="44" t="str">
        <f t="shared" si="29"/>
        <v>09.2022.00023289-0</v>
      </c>
      <c r="T242" t="s">
        <v>1091</v>
      </c>
      <c r="U242" t="s">
        <v>1092</v>
      </c>
    </row>
    <row r="243" spans="1:21" ht="57" x14ac:dyDescent="0.25">
      <c r="A243" s="34" t="s">
        <v>22</v>
      </c>
      <c r="B243" s="11" t="s">
        <v>140</v>
      </c>
      <c r="C243" s="41" t="str">
        <f>HYPERLINK("http://www.mpce.mp.br/wp-content/uploads/2022/08/Contrato-053-2019.pdf","41480/2018-5")</f>
        <v>41480/2018-5</v>
      </c>
      <c r="D243" s="24">
        <v>44746</v>
      </c>
      <c r="E243" s="19" t="s">
        <v>917</v>
      </c>
      <c r="F243" s="4" t="s">
        <v>139</v>
      </c>
      <c r="G243" s="7" t="str">
        <f t="shared" si="26"/>
        <v>2022NE01311</v>
      </c>
      <c r="H243" s="22" t="s">
        <v>370</v>
      </c>
      <c r="I243" s="6" t="s">
        <v>264</v>
      </c>
      <c r="J243" s="30">
        <v>20905727000125</v>
      </c>
      <c r="L243" s="14"/>
      <c r="M243" t="s">
        <v>934</v>
      </c>
      <c r="N243" t="str">
        <f t="shared" si="27"/>
        <v>http://www.mpce.mp.br/wp-content/uploads/2022/08/2022NE01311.pdf</v>
      </c>
      <c r="R243" s="44" t="str">
        <f t="shared" si="28"/>
        <v>http://www8.mpce.mp.br/Dispensa/41480/20185.pdf</v>
      </c>
      <c r="S243" s="44" t="str">
        <f t="shared" si="29"/>
        <v>41480/2018-5</v>
      </c>
      <c r="T243" t="s">
        <v>1093</v>
      </c>
      <c r="U243" t="s">
        <v>1094</v>
      </c>
    </row>
    <row r="244" spans="1:21" ht="38.25" x14ac:dyDescent="0.25">
      <c r="A244" s="34" t="s">
        <v>20</v>
      </c>
      <c r="B244" s="4" t="s">
        <v>21</v>
      </c>
      <c r="C244" s="41" t="str">
        <f t="shared" si="25"/>
        <v>09.2022.00023406-6</v>
      </c>
      <c r="D244" s="24">
        <v>44746</v>
      </c>
      <c r="E244" s="20" t="s">
        <v>918</v>
      </c>
      <c r="F244" s="4" t="s">
        <v>142</v>
      </c>
      <c r="G244" s="7" t="str">
        <f t="shared" si="26"/>
        <v>2022NE01315</v>
      </c>
      <c r="H244" s="22" t="s">
        <v>927</v>
      </c>
      <c r="I244" s="6" t="s">
        <v>98</v>
      </c>
      <c r="J244" s="30">
        <v>76535764000143</v>
      </c>
      <c r="L244" s="14"/>
      <c r="M244" t="s">
        <v>935</v>
      </c>
      <c r="N244" t="str">
        <f t="shared" si="27"/>
        <v>http://www.mpce.mp.br/wp-content/uploads/2022/08/2022NE01315.pdf</v>
      </c>
      <c r="R244" s="44" t="str">
        <f t="shared" si="28"/>
        <v>http://www8.mpce.mp.br/Inexigibilidade/092022000234066.pdf</v>
      </c>
      <c r="S244" s="44" t="str">
        <f t="shared" si="29"/>
        <v>09.2022.00023406-6</v>
      </c>
      <c r="T244" t="s">
        <v>1095</v>
      </c>
      <c r="U244" t="s">
        <v>1096</v>
      </c>
    </row>
    <row r="245" spans="1:21" ht="38.25" x14ac:dyDescent="0.25">
      <c r="A245" s="34" t="s">
        <v>20</v>
      </c>
      <c r="B245" s="4" t="s">
        <v>21</v>
      </c>
      <c r="C245" s="41" t="str">
        <f t="shared" si="25"/>
        <v>09.2022.00023403-3</v>
      </c>
      <c r="D245" s="24">
        <v>44746</v>
      </c>
      <c r="E245" s="20" t="s">
        <v>919</v>
      </c>
      <c r="F245" s="4" t="s">
        <v>142</v>
      </c>
      <c r="G245" s="7" t="str">
        <f t="shared" si="26"/>
        <v>2022NE01316</v>
      </c>
      <c r="H245" s="22" t="s">
        <v>757</v>
      </c>
      <c r="I245" s="6" t="s">
        <v>735</v>
      </c>
      <c r="J245" s="30">
        <v>37178485000118</v>
      </c>
      <c r="L245" s="14"/>
      <c r="M245" t="s">
        <v>936</v>
      </c>
      <c r="N245" t="str">
        <f t="shared" si="27"/>
        <v>http://www.mpce.mp.br/wp-content/uploads/2022/08/2022NE01316.pdf</v>
      </c>
      <c r="R245" s="44" t="str">
        <f t="shared" si="28"/>
        <v>http://www8.mpce.mp.br/Inexigibilidade/092022000234033.pdf</v>
      </c>
      <c r="S245" s="44" t="str">
        <f t="shared" si="29"/>
        <v>09.2022.00023403-3</v>
      </c>
      <c r="T245" t="s">
        <v>1097</v>
      </c>
      <c r="U245" t="s">
        <v>1098</v>
      </c>
    </row>
    <row r="246" spans="1:21" ht="25.5" x14ac:dyDescent="0.25">
      <c r="A246" s="34" t="s">
        <v>20</v>
      </c>
      <c r="B246" s="4" t="s">
        <v>21</v>
      </c>
      <c r="C246" s="41" t="str">
        <f t="shared" si="25"/>
        <v>09.2022.00023396-7</v>
      </c>
      <c r="D246" s="24">
        <v>44746</v>
      </c>
      <c r="E246" s="20" t="s">
        <v>945</v>
      </c>
      <c r="F246" s="4" t="s">
        <v>142</v>
      </c>
      <c r="G246" s="7" t="str">
        <f t="shared" si="26"/>
        <v>2022NE01317</v>
      </c>
      <c r="H246" s="22" t="s">
        <v>545</v>
      </c>
      <c r="I246" s="6" t="s">
        <v>98</v>
      </c>
      <c r="J246" s="30">
        <v>76535764000143</v>
      </c>
      <c r="L246" s="14"/>
      <c r="M246" t="s">
        <v>937</v>
      </c>
      <c r="N246" t="str">
        <f t="shared" si="27"/>
        <v>http://www.mpce.mp.br/wp-content/uploads/2022/08/2022NE01317.pdf</v>
      </c>
      <c r="R246" s="44" t="str">
        <f t="shared" si="28"/>
        <v>http://www8.mpce.mp.br/Inexigibilidade/092022000233967.pdf</v>
      </c>
      <c r="S246" s="44" t="str">
        <f t="shared" si="29"/>
        <v>09.2022.00023396-7</v>
      </c>
      <c r="T246" t="s">
        <v>1099</v>
      </c>
      <c r="U246" t="s">
        <v>1100</v>
      </c>
    </row>
    <row r="247" spans="1:21" ht="71.25" x14ac:dyDescent="0.25">
      <c r="A247" s="34" t="s">
        <v>22</v>
      </c>
      <c r="B247" s="4" t="s">
        <v>140</v>
      </c>
      <c r="C247" s="41" t="str">
        <f>HYPERLINK("http://www.mpce.mp.br/wp-content/uploads/2022/08/Contrato-023-2020-CORREIOS.pdf","09.2020.00007143-7")</f>
        <v>09.2020.00007143-7</v>
      </c>
      <c r="D247" s="24">
        <v>44747</v>
      </c>
      <c r="E247" s="19" t="s">
        <v>920</v>
      </c>
      <c r="F247" s="4" t="s">
        <v>469</v>
      </c>
      <c r="G247" s="7" t="str">
        <f t="shared" si="26"/>
        <v>2022NE01327</v>
      </c>
      <c r="H247" s="22" t="s">
        <v>541</v>
      </c>
      <c r="I247" s="6" t="s">
        <v>255</v>
      </c>
      <c r="J247" s="30">
        <v>34028316001002</v>
      </c>
      <c r="L247" s="14"/>
      <c r="M247" t="s">
        <v>938</v>
      </c>
      <c r="N247" t="str">
        <f t="shared" si="27"/>
        <v>http://www.mpce.mp.br/wp-content/uploads/2022/08/2022NE01327.pdf</v>
      </c>
      <c r="R247" s="44" t="str">
        <f t="shared" si="28"/>
        <v>http://www8.mpce.mp.br/Dispensa/092020000071437.pdf</v>
      </c>
      <c r="S247" s="44" t="str">
        <f t="shared" si="29"/>
        <v>09.2020.00007143-7</v>
      </c>
      <c r="T247" t="s">
        <v>1101</v>
      </c>
      <c r="U247" t="s">
        <v>1102</v>
      </c>
    </row>
    <row r="248" spans="1:21" ht="51" x14ac:dyDescent="0.25">
      <c r="A248" s="34" t="s">
        <v>20</v>
      </c>
      <c r="B248" s="15" t="s">
        <v>1286</v>
      </c>
      <c r="C248" s="41" t="str">
        <f>HYPERLINK("http://www.mpce.mp.br/wp-content/uploads/2022/08/Contrato-007-2019.pdf","48002/2017-0")</f>
        <v>48002/2017-0</v>
      </c>
      <c r="D248" s="24">
        <v>44753</v>
      </c>
      <c r="E248" s="19" t="s">
        <v>921</v>
      </c>
      <c r="F248" s="4" t="s">
        <v>909</v>
      </c>
      <c r="G248" s="7" t="str">
        <f t="shared" si="26"/>
        <v>2022NE01363</v>
      </c>
      <c r="H248" s="22" t="s">
        <v>928</v>
      </c>
      <c r="I248" s="6" t="s">
        <v>902</v>
      </c>
      <c r="J248" s="30">
        <v>7341423000114</v>
      </c>
      <c r="L248" s="14"/>
      <c r="M248" t="s">
        <v>939</v>
      </c>
      <c r="N248" t="str">
        <f t="shared" si="27"/>
        <v>http://www.mpce.mp.br/wp-content/uploads/2022/08/2022NE01363.pdf</v>
      </c>
      <c r="R248" s="44" t="str">
        <f t="shared" si="28"/>
        <v>http://www8.mpce.mp.br/Inexigibilidade/48002/20170.pdf</v>
      </c>
      <c r="S248" s="44" t="str">
        <f t="shared" si="29"/>
        <v>48002/2017-0</v>
      </c>
      <c r="T248" t="s">
        <v>1039</v>
      </c>
      <c r="U248" t="s">
        <v>1040</v>
      </c>
    </row>
    <row r="249" spans="1:21" ht="128.25" x14ac:dyDescent="0.25">
      <c r="A249" s="34" t="s">
        <v>22</v>
      </c>
      <c r="B249" s="11" t="s">
        <v>140</v>
      </c>
      <c r="C249" s="41" t="str">
        <f>HYPERLINK("http://www8.mpce.mp.br/Dispensa/092020000123310.pdf","09.2020.00012331-0")</f>
        <v>09.2020.00012331-0</v>
      </c>
      <c r="D249" s="24">
        <v>44762</v>
      </c>
      <c r="E249" s="19" t="s">
        <v>922</v>
      </c>
      <c r="F249" s="4" t="s">
        <v>144</v>
      </c>
      <c r="G249" s="7" t="str">
        <f t="shared" si="26"/>
        <v>2022NE01440</v>
      </c>
      <c r="H249" s="22" t="s">
        <v>811</v>
      </c>
      <c r="I249" s="6" t="s">
        <v>108</v>
      </c>
      <c r="J249" s="30">
        <v>12967719000185</v>
      </c>
      <c r="L249" s="14"/>
      <c r="M249" t="s">
        <v>940</v>
      </c>
      <c r="N249" t="str">
        <f t="shared" si="27"/>
        <v>http://www.mpce.mp.br/wp-content/uploads/2022/08/2022NE01440.pdf</v>
      </c>
      <c r="R249" s="44" t="str">
        <f t="shared" si="28"/>
        <v>http://www8.mpce.mp.br/Dispensa/092020000123310.pdf</v>
      </c>
      <c r="S249" s="44" t="str">
        <f t="shared" si="29"/>
        <v>09.2020.00012331-0</v>
      </c>
      <c r="T249" t="s">
        <v>1103</v>
      </c>
      <c r="U249" t="s">
        <v>1104</v>
      </c>
    </row>
    <row r="250" spans="1:21" ht="51" x14ac:dyDescent="0.25">
      <c r="A250" s="34" t="s">
        <v>20</v>
      </c>
      <c r="B250" s="15" t="s">
        <v>475</v>
      </c>
      <c r="C250" s="41" t="str">
        <f t="shared" ref="C250:C252" si="30">(HYPERLINK(T250,U250))</f>
        <v>09.2022.00017806-8</v>
      </c>
      <c r="D250" s="24">
        <v>44764</v>
      </c>
      <c r="E250" s="20" t="s">
        <v>923</v>
      </c>
      <c r="F250" s="4" t="s">
        <v>617</v>
      </c>
      <c r="G250" s="7" t="str">
        <f t="shared" si="26"/>
        <v>2022NE01446</v>
      </c>
      <c r="H250" s="22" t="s">
        <v>370</v>
      </c>
      <c r="I250" s="6" t="s">
        <v>926</v>
      </c>
      <c r="J250" s="30">
        <v>5569714000139</v>
      </c>
      <c r="L250" s="14"/>
      <c r="M250" t="s">
        <v>941</v>
      </c>
      <c r="N250" t="str">
        <f t="shared" si="27"/>
        <v>http://www.mpce.mp.br/wp-content/uploads/2022/08/2022NE01446.pdf</v>
      </c>
      <c r="R250" s="44" t="str">
        <f t="shared" si="28"/>
        <v>http://www8.mpce.mp.br/Inexigibilidade/092022000178068.pdf</v>
      </c>
      <c r="S250" s="44" t="str">
        <f t="shared" si="29"/>
        <v>09.2022.00017806-8</v>
      </c>
      <c r="T250" t="s">
        <v>1105</v>
      </c>
      <c r="U250" t="s">
        <v>1106</v>
      </c>
    </row>
    <row r="251" spans="1:21" ht="51" x14ac:dyDescent="0.25">
      <c r="A251" s="34" t="s">
        <v>20</v>
      </c>
      <c r="B251" s="15" t="s">
        <v>475</v>
      </c>
      <c r="C251" s="41" t="str">
        <f t="shared" si="30"/>
        <v>09.2022.00017806-8</v>
      </c>
      <c r="D251" s="24">
        <v>44767</v>
      </c>
      <c r="E251" s="20" t="s">
        <v>924</v>
      </c>
      <c r="F251" s="4" t="s">
        <v>617</v>
      </c>
      <c r="G251" s="7" t="str">
        <f t="shared" si="26"/>
        <v>2022NE01451</v>
      </c>
      <c r="H251" s="22" t="s">
        <v>370</v>
      </c>
      <c r="I251" s="6" t="s">
        <v>926</v>
      </c>
      <c r="J251" s="30">
        <v>5569714000139</v>
      </c>
      <c r="L251" s="14"/>
      <c r="M251" t="s">
        <v>942</v>
      </c>
      <c r="N251" t="str">
        <f t="shared" si="27"/>
        <v>http://www.mpce.mp.br/wp-content/uploads/2022/08/2022NE01451.pdf</v>
      </c>
      <c r="R251" s="44" t="str">
        <f t="shared" si="28"/>
        <v>http://www8.mpce.mp.br/Inexigibilidade/092022000178068.pdf</v>
      </c>
      <c r="S251" s="44" t="str">
        <f t="shared" si="29"/>
        <v>09.2022.00017806-8</v>
      </c>
      <c r="T251" t="s">
        <v>1105</v>
      </c>
      <c r="U251" t="s">
        <v>1106</v>
      </c>
    </row>
    <row r="252" spans="1:21" ht="51" x14ac:dyDescent="0.25">
      <c r="A252" s="34" t="s">
        <v>20</v>
      </c>
      <c r="B252" s="15" t="s">
        <v>475</v>
      </c>
      <c r="C252" s="41" t="str">
        <f t="shared" si="30"/>
        <v>09.2022.00017116-4</v>
      </c>
      <c r="D252" s="24">
        <v>44770</v>
      </c>
      <c r="E252" s="20" t="s">
        <v>925</v>
      </c>
      <c r="F252" s="4" t="s">
        <v>825</v>
      </c>
      <c r="G252" s="7" t="str">
        <f t="shared" si="26"/>
        <v>2022NE01477</v>
      </c>
      <c r="H252" s="22" t="s">
        <v>813</v>
      </c>
      <c r="I252" s="6" t="s">
        <v>819</v>
      </c>
      <c r="J252" s="30">
        <v>20519953000178</v>
      </c>
      <c r="L252" s="14"/>
      <c r="M252" t="s">
        <v>943</v>
      </c>
      <c r="N252" t="str">
        <f t="shared" si="27"/>
        <v>http://www.mpce.mp.br/wp-content/uploads/2022/08/2022NE01477.pdf</v>
      </c>
      <c r="R252" s="44" t="str">
        <f t="shared" si="28"/>
        <v>http://www8.mpce.mp.br/Inexigibilidade/092022000171164.pdf</v>
      </c>
      <c r="S252" s="44" t="str">
        <f t="shared" si="29"/>
        <v>09.2022.00017116-4</v>
      </c>
      <c r="T252" t="s">
        <v>1031</v>
      </c>
      <c r="U252" t="s">
        <v>824</v>
      </c>
    </row>
    <row r="253" spans="1:21" ht="85.5" x14ac:dyDescent="0.25">
      <c r="A253" s="34" t="s">
        <v>20</v>
      </c>
      <c r="B253" s="4" t="s">
        <v>21</v>
      </c>
      <c r="C253" s="41" t="str">
        <f>HYPERLINK("http://www8.mpce.mp.br/Inexigibilidade/092021000204268.pdf","09.2021.00020426-8")</f>
        <v>09.2021.00020426-8</v>
      </c>
      <c r="D253" s="24">
        <v>44771</v>
      </c>
      <c r="E253" s="42" t="s">
        <v>1109</v>
      </c>
      <c r="F253" s="4" t="s">
        <v>474</v>
      </c>
      <c r="G253" s="7" t="str">
        <f t="shared" si="26"/>
        <v>2022NE01485</v>
      </c>
      <c r="H253" s="22" t="s">
        <v>929</v>
      </c>
      <c r="I253" s="6" t="s">
        <v>258</v>
      </c>
      <c r="J253" s="30">
        <v>29261229000161</v>
      </c>
      <c r="L253" s="14"/>
      <c r="M253" t="s">
        <v>944</v>
      </c>
      <c r="N253" t="str">
        <f t="shared" si="27"/>
        <v>http://www.mpce.mp.br/wp-content/uploads/2022/08/2022NE01485.pdf</v>
      </c>
      <c r="R253" s="44" t="str">
        <f t="shared" si="28"/>
        <v>http://www8.mpce.mp.br/Inexigibilidade/092021000204268.pdf</v>
      </c>
      <c r="S253" s="44" t="str">
        <f t="shared" si="29"/>
        <v>09.2021.00020426-8</v>
      </c>
      <c r="T253" t="s">
        <v>1107</v>
      </c>
      <c r="U253" t="s">
        <v>1108</v>
      </c>
    </row>
    <row r="254" spans="1:21" ht="71.25" x14ac:dyDescent="0.25">
      <c r="A254" s="34" t="s">
        <v>22</v>
      </c>
      <c r="B254" s="11" t="s">
        <v>140</v>
      </c>
      <c r="C254" s="41" t="str">
        <f>HYPERLINK("http://www8.mpce.mp.br/Dispensa/092022000261408.pdf","09.2022.00026140-8")</f>
        <v>09.2022.00026140-8</v>
      </c>
      <c r="D254" s="24">
        <v>44774</v>
      </c>
      <c r="E254" s="49" t="s">
        <v>1125</v>
      </c>
      <c r="F254" s="4" t="s">
        <v>461</v>
      </c>
      <c r="G254" s="7" t="str">
        <f t="shared" si="26"/>
        <v>2022NE01489</v>
      </c>
      <c r="H254" s="52" t="s">
        <v>1131</v>
      </c>
      <c r="I254" s="39" t="s">
        <v>1143</v>
      </c>
      <c r="J254" s="30">
        <v>33171503000189</v>
      </c>
      <c r="L254" s="14"/>
      <c r="M254" t="s">
        <v>1110</v>
      </c>
      <c r="N254" t="str">
        <f>"http://www.mpce.mp.br/wp-content/uploads/2022/09/"&amp;M254&amp;".pdf"</f>
        <v>http://www.mpce.mp.br/wp-content/uploads/2022/09/2022NE01489.pdf</v>
      </c>
      <c r="R254" s="44" t="str">
        <f t="shared" ref="R254:R268" si="31">"http://www8.mpce.mp.br/"&amp;PROPER(A254)&amp;"/"&amp;SUBSTITUTE(SUBSTITUTE(C254,".",""),"-","")&amp;".pdf"</f>
        <v>http://www8.mpce.mp.br/Dispensa/092022000261408.pdf</v>
      </c>
      <c r="S254" s="44" t="str">
        <f t="shared" ref="S254:S268" si="32">HYPERLINK(R254,C254)</f>
        <v>09.2022.00026140-8</v>
      </c>
    </row>
    <row r="255" spans="1:21" ht="28.5" x14ac:dyDescent="0.25">
      <c r="A255" s="34" t="s">
        <v>22</v>
      </c>
      <c r="B255" s="11" t="s">
        <v>140</v>
      </c>
      <c r="C255" s="41" t="str">
        <f>HYPERLINK("http://www8.mpce.mp.br/Dispensa/092022000261408.pdf","09.2022.00026140-8")</f>
        <v>09.2022.00026140-8</v>
      </c>
      <c r="D255" s="24">
        <v>44774</v>
      </c>
      <c r="E255" s="49" t="s">
        <v>1126</v>
      </c>
      <c r="F255" s="4" t="s">
        <v>461</v>
      </c>
      <c r="G255" s="7" t="str">
        <f t="shared" si="26"/>
        <v>2022NE01491</v>
      </c>
      <c r="H255" s="52" t="s">
        <v>1131</v>
      </c>
      <c r="I255" s="39" t="s">
        <v>1144</v>
      </c>
      <c r="J255" s="30">
        <v>33171503000189</v>
      </c>
      <c r="L255" s="14"/>
      <c r="M255" t="s">
        <v>1111</v>
      </c>
      <c r="N255" t="str">
        <f t="shared" ref="N255:N268" si="33">"http://www.mpce.mp.br/wp-content/uploads/2022/09/"&amp;M255&amp;".pdf"</f>
        <v>http://www.mpce.mp.br/wp-content/uploads/2022/09/2022NE01491.pdf</v>
      </c>
      <c r="R255" s="44" t="str">
        <f t="shared" si="31"/>
        <v>http://www8.mpce.mp.br/Dispensa/092022000261408.pdf</v>
      </c>
      <c r="S255" s="44" t="str">
        <f t="shared" si="32"/>
        <v>09.2022.00026140-8</v>
      </c>
    </row>
    <row r="256" spans="1:21" ht="85.5" x14ac:dyDescent="0.25">
      <c r="A256" s="34" t="s">
        <v>22</v>
      </c>
      <c r="B256" s="11" t="s">
        <v>140</v>
      </c>
      <c r="C256" s="41" t="str">
        <f>HYPERLINK("http://www8.mpce.mp.br/Dispensa/092022000259924.pdf","09.2022.00025992-4")</f>
        <v>09.2022.00025992-4</v>
      </c>
      <c r="D256" s="24">
        <v>44775</v>
      </c>
      <c r="E256" s="49" t="s">
        <v>1127</v>
      </c>
      <c r="F256" s="4" t="s">
        <v>1157</v>
      </c>
      <c r="G256" s="7" t="str">
        <f t="shared" si="26"/>
        <v>2022NE01507</v>
      </c>
      <c r="H256" s="52" t="s">
        <v>1132</v>
      </c>
      <c r="I256" s="39" t="s">
        <v>1145</v>
      </c>
      <c r="J256" s="30">
        <v>17421820000150</v>
      </c>
      <c r="L256" s="14"/>
      <c r="M256" t="s">
        <v>1112</v>
      </c>
      <c r="N256" t="str">
        <f t="shared" si="33"/>
        <v>http://www.mpce.mp.br/wp-content/uploads/2022/09/2022NE01507.pdf</v>
      </c>
      <c r="R256" s="44" t="str">
        <f t="shared" si="31"/>
        <v>http://www8.mpce.mp.br/Dispensa/092022000259924.pdf</v>
      </c>
      <c r="S256" s="44" t="str">
        <f t="shared" si="32"/>
        <v>09.2022.00025992-4</v>
      </c>
    </row>
    <row r="257" spans="1:19" ht="42.75" x14ac:dyDescent="0.25">
      <c r="A257" s="34" t="s">
        <v>22</v>
      </c>
      <c r="B257" s="4" t="s">
        <v>1158</v>
      </c>
      <c r="C257" s="41" t="str">
        <f>HYPERLINK("http://www8.mpce.mp.br/Dispensa/092022000264782.pdf","09.2022.00026478-2")</f>
        <v>09.2022.00026478-2</v>
      </c>
      <c r="D257" s="24">
        <v>44776</v>
      </c>
      <c r="E257" s="49" t="s">
        <v>1160</v>
      </c>
      <c r="F257" s="4" t="s">
        <v>1159</v>
      </c>
      <c r="G257" s="7" t="str">
        <f t="shared" si="26"/>
        <v>2022NE01519</v>
      </c>
      <c r="H257" s="52" t="s">
        <v>1133</v>
      </c>
      <c r="I257" s="39" t="s">
        <v>1146</v>
      </c>
      <c r="J257" s="30">
        <v>13009096000109</v>
      </c>
      <c r="L257" s="14"/>
      <c r="M257" t="s">
        <v>1113</v>
      </c>
      <c r="N257" t="str">
        <f t="shared" si="33"/>
        <v>http://www.mpce.mp.br/wp-content/uploads/2022/09/2022NE01519.pdf</v>
      </c>
      <c r="R257" s="44" t="str">
        <f t="shared" si="31"/>
        <v>http://www8.mpce.mp.br/Dispensa/092022000264782.pdf</v>
      </c>
      <c r="S257" s="44" t="str">
        <f t="shared" si="32"/>
        <v>09.2022.00026478-2</v>
      </c>
    </row>
    <row r="258" spans="1:19" ht="114" x14ac:dyDescent="0.25">
      <c r="A258" s="46" t="s">
        <v>20</v>
      </c>
      <c r="B258" s="15" t="s">
        <v>475</v>
      </c>
      <c r="C258" s="41" t="str">
        <f>HYPERLINK("http://www8.mpce.mp.br/Inexigibilidade/092022000185514.pdf","09.2022.00018551-4")</f>
        <v>09.2022.00018551-4</v>
      </c>
      <c r="D258" s="24">
        <v>44776</v>
      </c>
      <c r="E258" s="49" t="s">
        <v>1161</v>
      </c>
      <c r="F258" s="4" t="s">
        <v>463</v>
      </c>
      <c r="G258" s="7" t="str">
        <f t="shared" si="26"/>
        <v>2022NE01520</v>
      </c>
      <c r="H258" s="52" t="s">
        <v>1134</v>
      </c>
      <c r="I258" s="39" t="s">
        <v>1147</v>
      </c>
      <c r="J258" s="30">
        <v>63289912000145</v>
      </c>
      <c r="L258" s="14"/>
      <c r="M258" t="s">
        <v>1114</v>
      </c>
      <c r="N258" t="str">
        <f t="shared" si="33"/>
        <v>http://www.mpce.mp.br/wp-content/uploads/2022/09/2022NE01520.pdf</v>
      </c>
      <c r="R258" s="44" t="str">
        <f t="shared" si="31"/>
        <v>http://www8.mpce.mp.br/Inexigibilidade/092022000185514.pdf</v>
      </c>
      <c r="S258" s="44" t="str">
        <f t="shared" si="32"/>
        <v>09.2022.00018551-4</v>
      </c>
    </row>
    <row r="259" spans="1:19" ht="114" x14ac:dyDescent="0.25">
      <c r="A259" s="46" t="s">
        <v>20</v>
      </c>
      <c r="B259" s="15" t="s">
        <v>475</v>
      </c>
      <c r="C259" s="41" t="str">
        <f>HYPERLINK("http://www8.mpce.mp.br/Inexigibilidade/092022000225656.pdf","09.2022.00022565-6")</f>
        <v>09.2022.00022565-6</v>
      </c>
      <c r="D259" s="24">
        <v>44777</v>
      </c>
      <c r="E259" s="49" t="s">
        <v>1162</v>
      </c>
      <c r="F259" s="4" t="s">
        <v>463</v>
      </c>
      <c r="G259" s="7" t="str">
        <f t="shared" si="26"/>
        <v>2022NE01522</v>
      </c>
      <c r="H259" s="52" t="s">
        <v>1135</v>
      </c>
      <c r="I259" s="39" t="s">
        <v>1148</v>
      </c>
      <c r="J259" s="30">
        <v>14561595000169</v>
      </c>
      <c r="L259" s="14"/>
      <c r="M259" t="s">
        <v>1115</v>
      </c>
      <c r="N259" t="str">
        <f t="shared" si="33"/>
        <v>http://www.mpce.mp.br/wp-content/uploads/2022/09/2022NE01522.pdf</v>
      </c>
      <c r="R259" s="44" t="str">
        <f t="shared" si="31"/>
        <v>http://www8.mpce.mp.br/Inexigibilidade/092022000225656.pdf</v>
      </c>
      <c r="S259" s="44" t="str">
        <f t="shared" si="32"/>
        <v>09.2022.00022565-6</v>
      </c>
    </row>
    <row r="260" spans="1:19" ht="85.5" x14ac:dyDescent="0.25">
      <c r="A260" s="46" t="s">
        <v>20</v>
      </c>
      <c r="B260" s="15" t="s">
        <v>475</v>
      </c>
      <c r="C260" s="41" t="str">
        <f>HYPERLINK("http://www8.mpce.mp.br/Inexigibilidade/092022000225656.pdf","09.2022.00022565-6")</f>
        <v>09.2022.00022565-6</v>
      </c>
      <c r="D260" s="24">
        <v>44777</v>
      </c>
      <c r="E260" s="49" t="s">
        <v>1163</v>
      </c>
      <c r="F260" s="4" t="s">
        <v>463</v>
      </c>
      <c r="G260" s="7" t="str">
        <f t="shared" si="26"/>
        <v>2022NE01523</v>
      </c>
      <c r="H260" s="52" t="s">
        <v>1136</v>
      </c>
      <c r="I260" s="39" t="s">
        <v>1149</v>
      </c>
      <c r="J260" s="30">
        <v>27686475000130</v>
      </c>
      <c r="L260" s="14"/>
      <c r="M260" t="s">
        <v>1116</v>
      </c>
      <c r="N260" t="str">
        <f t="shared" si="33"/>
        <v>http://www.mpce.mp.br/wp-content/uploads/2022/09/2022NE01523.pdf</v>
      </c>
      <c r="R260" s="44" t="str">
        <f t="shared" si="31"/>
        <v>http://www8.mpce.mp.br/Inexigibilidade/092022000225656.pdf</v>
      </c>
      <c r="S260" s="44" t="str">
        <f t="shared" si="32"/>
        <v>09.2022.00022565-6</v>
      </c>
    </row>
    <row r="261" spans="1:19" ht="71.25" x14ac:dyDescent="0.25">
      <c r="A261" s="34" t="s">
        <v>22</v>
      </c>
      <c r="B261" s="11" t="s">
        <v>140</v>
      </c>
      <c r="C261" s="41" t="str">
        <f>HYPERLINK("http://www8.mpce.mp.br/Dispensa/092022000269688.pdf","09.2022.00026968-8")</f>
        <v>09.2022.00026968-8</v>
      </c>
      <c r="D261" s="24">
        <v>44783</v>
      </c>
      <c r="E261" s="49" t="s">
        <v>1164</v>
      </c>
      <c r="F261" s="4" t="s">
        <v>1165</v>
      </c>
      <c r="G261" s="7" t="str">
        <f t="shared" si="26"/>
        <v>2022NE01560</v>
      </c>
      <c r="H261" s="52" t="s">
        <v>1137</v>
      </c>
      <c r="I261" s="39" t="s">
        <v>1150</v>
      </c>
      <c r="J261" s="30">
        <v>97548592000112</v>
      </c>
      <c r="L261" s="14"/>
      <c r="M261" t="s">
        <v>1117</v>
      </c>
      <c r="N261" t="str">
        <f t="shared" si="33"/>
        <v>http://www.mpce.mp.br/wp-content/uploads/2022/09/2022NE01560.pdf</v>
      </c>
      <c r="R261" s="44" t="str">
        <f t="shared" si="31"/>
        <v>http://www8.mpce.mp.br/Dispensa/092022000269688.pdf</v>
      </c>
      <c r="S261" s="44" t="str">
        <f t="shared" si="32"/>
        <v>09.2022.00026968-8</v>
      </c>
    </row>
    <row r="262" spans="1:19" ht="85.5" x14ac:dyDescent="0.25">
      <c r="A262" s="34" t="s">
        <v>22</v>
      </c>
      <c r="B262" s="11" t="s">
        <v>140</v>
      </c>
      <c r="C262" s="41" t="str">
        <f>HYPERLINK("http://www8.mpce.mp.br/Dispensa/092022000263717.pdf","09.2022.00026371-7")</f>
        <v>09.2022.00026371-7</v>
      </c>
      <c r="D262" s="24">
        <v>44785</v>
      </c>
      <c r="E262" s="49" t="s">
        <v>1128</v>
      </c>
      <c r="F262" s="4" t="s">
        <v>1166</v>
      </c>
      <c r="G262" s="7" t="str">
        <f t="shared" si="26"/>
        <v>2022NE01582</v>
      </c>
      <c r="H262" s="52" t="s">
        <v>1138</v>
      </c>
      <c r="I262" s="39" t="s">
        <v>1151</v>
      </c>
      <c r="J262" s="30">
        <v>5848835000110</v>
      </c>
      <c r="L262" s="14"/>
      <c r="M262" t="s">
        <v>1118</v>
      </c>
      <c r="N262" t="str">
        <f t="shared" si="33"/>
        <v>http://www.mpce.mp.br/wp-content/uploads/2022/09/2022NE01582.pdf</v>
      </c>
      <c r="R262" s="44" t="str">
        <f t="shared" si="31"/>
        <v>http://www8.mpce.mp.br/Dispensa/092022000263717.pdf</v>
      </c>
      <c r="S262" s="44" t="str">
        <f t="shared" si="32"/>
        <v>09.2022.00026371-7</v>
      </c>
    </row>
    <row r="263" spans="1:19" ht="86.25" x14ac:dyDescent="0.25">
      <c r="A263" s="46" t="s">
        <v>20</v>
      </c>
      <c r="B263" s="15" t="s">
        <v>475</v>
      </c>
      <c r="C263" s="41" t="str">
        <f>HYPERLINK("http://www8.mpce.mp.br/Inexigibilidade/092021000204268.pdf","09.2021.00020426-8")</f>
        <v>09.2021.00020426-8</v>
      </c>
      <c r="D263" s="24">
        <v>44785</v>
      </c>
      <c r="E263" s="50" t="s">
        <v>1129</v>
      </c>
      <c r="F263" s="4" t="s">
        <v>474</v>
      </c>
      <c r="G263" s="7" t="str">
        <f t="shared" si="26"/>
        <v>2022NE01583</v>
      </c>
      <c r="H263" s="52" t="s">
        <v>359</v>
      </c>
      <c r="I263" s="39" t="s">
        <v>258</v>
      </c>
      <c r="J263" s="30">
        <v>29261229000161</v>
      </c>
      <c r="L263" s="14"/>
      <c r="M263" t="s">
        <v>1119</v>
      </c>
      <c r="N263" t="str">
        <f t="shared" si="33"/>
        <v>http://www.mpce.mp.br/wp-content/uploads/2022/09/2022NE01583.pdf</v>
      </c>
      <c r="R263" s="44" t="str">
        <f t="shared" si="31"/>
        <v>http://www8.mpce.mp.br/Inexigibilidade/092021000204268.pdf</v>
      </c>
      <c r="S263" s="44" t="str">
        <f t="shared" si="32"/>
        <v>09.2021.00020426-8</v>
      </c>
    </row>
    <row r="264" spans="1:19" ht="99.75" x14ac:dyDescent="0.25">
      <c r="A264" s="34" t="s">
        <v>22</v>
      </c>
      <c r="B264" s="11" t="s">
        <v>140</v>
      </c>
      <c r="C264" s="41" t="str">
        <f>HYPERLINK("http://www.mpce.mp.br/wp-content/uploads/2022/09/Contrato-045-2019.pdf","5175/2019-3")</f>
        <v>5175/2019-3</v>
      </c>
      <c r="D264" s="24">
        <v>44789</v>
      </c>
      <c r="E264" s="51" t="s">
        <v>1167</v>
      </c>
      <c r="F264" s="4" t="s">
        <v>1168</v>
      </c>
      <c r="G264" s="7" t="str">
        <f t="shared" si="26"/>
        <v>2022NE01600</v>
      </c>
      <c r="H264" s="52" t="s">
        <v>1139</v>
      </c>
      <c r="I264" s="39" t="s">
        <v>1152</v>
      </c>
      <c r="J264" s="30">
        <v>61198164000160</v>
      </c>
      <c r="L264" s="14"/>
      <c r="M264" t="s">
        <v>1120</v>
      </c>
      <c r="N264" t="str">
        <f t="shared" si="33"/>
        <v>http://www.mpce.mp.br/wp-content/uploads/2022/09/2022NE01600.pdf</v>
      </c>
      <c r="R264" s="44" t="str">
        <f t="shared" si="31"/>
        <v>http://www8.mpce.mp.br/Dispensa/5175/20193.pdf</v>
      </c>
      <c r="S264" s="44" t="str">
        <f t="shared" si="32"/>
        <v>5175/2019-3</v>
      </c>
    </row>
    <row r="265" spans="1:19" ht="114" x14ac:dyDescent="0.25">
      <c r="A265" s="46" t="s">
        <v>20</v>
      </c>
      <c r="B265" s="15" t="s">
        <v>475</v>
      </c>
      <c r="C265" s="41" t="str">
        <f>HYPERLINK("http://www8.mpce.mp.br/Inexigibilidade/092022000243032.pdf","09.2022.00024303-2")</f>
        <v>09.2022.00024303-2</v>
      </c>
      <c r="D265" s="24">
        <v>44798</v>
      </c>
      <c r="E265" s="49" t="s">
        <v>1169</v>
      </c>
      <c r="F265" s="4" t="s">
        <v>463</v>
      </c>
      <c r="G265" s="7" t="str">
        <f t="shared" si="26"/>
        <v>2022NE01624</v>
      </c>
      <c r="H265" s="52" t="s">
        <v>1140</v>
      </c>
      <c r="I265" s="39" t="s">
        <v>1153</v>
      </c>
      <c r="J265" s="30">
        <v>36003671000153</v>
      </c>
      <c r="L265" s="14"/>
      <c r="M265" t="s">
        <v>1121</v>
      </c>
      <c r="N265" t="str">
        <f t="shared" si="33"/>
        <v>http://www.mpce.mp.br/wp-content/uploads/2022/09/2022NE01624.pdf</v>
      </c>
      <c r="R265" s="44" t="str">
        <f t="shared" si="31"/>
        <v>http://www8.mpce.mp.br/Inexigibilidade/092022000243032.pdf</v>
      </c>
      <c r="S265" s="44" t="str">
        <f t="shared" si="32"/>
        <v>09.2022.00024303-2</v>
      </c>
    </row>
    <row r="266" spans="1:19" ht="71.25" x14ac:dyDescent="0.25">
      <c r="A266" s="34" t="s">
        <v>22</v>
      </c>
      <c r="B266" s="4" t="s">
        <v>1158</v>
      </c>
      <c r="C266" s="41" t="str">
        <f>HYPERLINK("http://www8.mpce.mp.br/Dispensa/092022000294100.pdf","09.2022.00029410-0")</f>
        <v>09.2022.00029410-0</v>
      </c>
      <c r="D266" s="24">
        <v>44796</v>
      </c>
      <c r="E266" s="49" t="s">
        <v>1170</v>
      </c>
      <c r="F266" s="4" t="s">
        <v>1172</v>
      </c>
      <c r="G266" s="7" t="str">
        <f t="shared" si="26"/>
        <v>2022NE01625</v>
      </c>
      <c r="H266" s="52" t="s">
        <v>1141</v>
      </c>
      <c r="I266" s="39" t="s">
        <v>1154</v>
      </c>
      <c r="J266" s="30">
        <v>38612325000106</v>
      </c>
      <c r="L266" s="14"/>
      <c r="M266" t="s">
        <v>1122</v>
      </c>
      <c r="N266" t="str">
        <f t="shared" si="33"/>
        <v>http://www.mpce.mp.br/wp-content/uploads/2022/09/2022NE01625.pdf</v>
      </c>
      <c r="R266" s="44" t="str">
        <f t="shared" si="31"/>
        <v>http://www8.mpce.mp.br/Dispensa/092022000294100.pdf</v>
      </c>
      <c r="S266" s="44" t="str">
        <f t="shared" si="32"/>
        <v>09.2022.00029410-0</v>
      </c>
    </row>
    <row r="267" spans="1:19" ht="71.25" x14ac:dyDescent="0.25">
      <c r="A267" s="34" t="s">
        <v>22</v>
      </c>
      <c r="B267" s="11" t="s">
        <v>140</v>
      </c>
      <c r="C267" s="41" t="str">
        <f>HYPERLINK("http://www8.mpce.mp.br/Dispensa/092022000283979.pdf","09.2022.00028397-9")</f>
        <v>09.2022.00028397-9</v>
      </c>
      <c r="D267" s="24">
        <v>44798</v>
      </c>
      <c r="E267" s="49" t="s">
        <v>1171</v>
      </c>
      <c r="F267" s="4" t="s">
        <v>145</v>
      </c>
      <c r="G267" s="7" t="str">
        <f t="shared" si="26"/>
        <v>2022NE01635</v>
      </c>
      <c r="H267" s="52" t="s">
        <v>751</v>
      </c>
      <c r="I267" s="39" t="s">
        <v>1155</v>
      </c>
      <c r="J267" s="30">
        <v>31905131000141</v>
      </c>
      <c r="L267" s="14"/>
      <c r="M267" t="s">
        <v>1123</v>
      </c>
      <c r="N267" t="str">
        <f t="shared" si="33"/>
        <v>http://www.mpce.mp.br/wp-content/uploads/2022/09/2022NE01635.pdf</v>
      </c>
      <c r="R267" s="44" t="str">
        <f t="shared" si="31"/>
        <v>http://www8.mpce.mp.br/Dispensa/092022000283979.pdf</v>
      </c>
      <c r="S267" s="44" t="str">
        <f t="shared" si="32"/>
        <v>09.2022.00028397-9</v>
      </c>
    </row>
    <row r="268" spans="1:19" ht="99.75" x14ac:dyDescent="0.25">
      <c r="A268" s="34" t="s">
        <v>22</v>
      </c>
      <c r="B268" s="11" t="s">
        <v>462</v>
      </c>
      <c r="C268" s="41" t="str">
        <f>HYPERLINK("http://www8.mpce.mp.br/Dispensa/092022000024796.pdf","09.2022.00002479-6")</f>
        <v>09.2022.00002479-6</v>
      </c>
      <c r="D268" s="24">
        <v>44802</v>
      </c>
      <c r="E268" s="51" t="s">
        <v>1130</v>
      </c>
      <c r="F268" s="4" t="s">
        <v>474</v>
      </c>
      <c r="G268" s="7" t="str">
        <f t="shared" si="26"/>
        <v>2022NE01666</v>
      </c>
      <c r="H268" s="52" t="s">
        <v>1142</v>
      </c>
      <c r="I268" s="39" t="s">
        <v>1156</v>
      </c>
      <c r="J268" s="30">
        <v>61600839000155</v>
      </c>
      <c r="L268" s="14"/>
      <c r="M268" t="s">
        <v>1124</v>
      </c>
      <c r="N268" t="str">
        <f t="shared" si="33"/>
        <v>http://www.mpce.mp.br/wp-content/uploads/2022/09/2022NE01666.pdf</v>
      </c>
      <c r="R268" s="44" t="str">
        <f t="shared" si="31"/>
        <v>http://www8.mpce.mp.br/Dispensa/092022000024796.pdf</v>
      </c>
      <c r="S268" s="44" t="str">
        <f t="shared" si="32"/>
        <v>09.2022.00002479-6</v>
      </c>
    </row>
    <row r="269" spans="1:19" x14ac:dyDescent="0.25">
      <c r="A269" s="3"/>
      <c r="B269" s="4"/>
      <c r="C269" s="4"/>
      <c r="D269" s="5"/>
      <c r="E269" s="10"/>
      <c r="F269" s="4"/>
      <c r="G269" s="7"/>
      <c r="H269" s="12"/>
      <c r="I269" s="6"/>
      <c r="J269" s="20"/>
      <c r="L269" s="14"/>
    </row>
    <row r="270" spans="1:19" x14ac:dyDescent="0.25">
      <c r="A270" s="65"/>
      <c r="B270" s="66"/>
      <c r="C270" s="66"/>
      <c r="D270" s="66"/>
      <c r="E270" s="66"/>
      <c r="F270" s="66"/>
      <c r="G270" s="66"/>
      <c r="H270" s="66"/>
      <c r="I270" s="66"/>
      <c r="J270" s="66"/>
    </row>
    <row r="271" spans="1:19" x14ac:dyDescent="0.25">
      <c r="A271" s="67"/>
      <c r="B271" s="67"/>
      <c r="C271" s="67"/>
      <c r="D271" s="67"/>
      <c r="E271" s="67"/>
      <c r="F271" s="67"/>
      <c r="G271" s="67"/>
      <c r="H271" s="67"/>
      <c r="I271" s="67"/>
      <c r="J271" s="67"/>
    </row>
    <row r="272" spans="1:19" x14ac:dyDescent="0.25">
      <c r="A272" s="67"/>
      <c r="B272" s="67"/>
      <c r="C272" s="67"/>
      <c r="D272" s="67"/>
      <c r="E272" s="67"/>
      <c r="F272" s="67"/>
      <c r="G272" s="67"/>
      <c r="H272" s="67"/>
      <c r="I272" s="67"/>
      <c r="J272" s="67"/>
    </row>
    <row r="273" spans="1:10" x14ac:dyDescent="0.25">
      <c r="A273" s="67"/>
      <c r="B273" s="67"/>
      <c r="C273" s="67"/>
      <c r="D273" s="67"/>
      <c r="E273" s="67"/>
      <c r="F273" s="67"/>
      <c r="G273" s="67"/>
      <c r="H273" s="67"/>
      <c r="I273" s="67"/>
      <c r="J273" s="67"/>
    </row>
    <row r="274" spans="1:10" x14ac:dyDescent="0.25">
      <c r="A274" s="67"/>
      <c r="B274" s="67"/>
      <c r="C274" s="67"/>
      <c r="D274" s="67"/>
      <c r="E274" s="67"/>
      <c r="F274" s="67"/>
      <c r="G274" s="67"/>
      <c r="H274" s="67"/>
      <c r="I274" s="67"/>
      <c r="J274" s="67"/>
    </row>
    <row r="275" spans="1:10" x14ac:dyDescent="0.25">
      <c r="A275" s="67"/>
      <c r="B275" s="67"/>
      <c r="C275" s="67"/>
      <c r="D275" s="67"/>
      <c r="E275" s="67"/>
      <c r="F275" s="67"/>
      <c r="G275" s="67"/>
      <c r="H275" s="67"/>
      <c r="I275" s="67"/>
      <c r="J275" s="67"/>
    </row>
    <row r="276" spans="1:10" x14ac:dyDescent="0.25">
      <c r="A276" s="67"/>
      <c r="B276" s="67"/>
      <c r="C276" s="67"/>
      <c r="D276" s="67"/>
      <c r="E276" s="67"/>
      <c r="F276" s="67"/>
      <c r="G276" s="67"/>
      <c r="H276" s="67"/>
      <c r="I276" s="67"/>
      <c r="J276" s="67"/>
    </row>
    <row r="277" spans="1:10" x14ac:dyDescent="0.25">
      <c r="A277" s="67"/>
      <c r="B277" s="67"/>
      <c r="C277" s="67"/>
      <c r="D277" s="67"/>
      <c r="E277" s="67"/>
      <c r="F277" s="67"/>
      <c r="G277" s="67"/>
      <c r="H277" s="67"/>
      <c r="I277" s="67"/>
      <c r="J277" s="67"/>
    </row>
    <row r="278" spans="1:10" x14ac:dyDescent="0.25">
      <c r="A278" s="67"/>
      <c r="B278" s="67"/>
      <c r="C278" s="67"/>
      <c r="D278" s="67"/>
      <c r="E278" s="67"/>
      <c r="F278" s="67"/>
      <c r="G278" s="67"/>
      <c r="H278" s="67"/>
      <c r="I278" s="67"/>
      <c r="J278" s="67"/>
    </row>
    <row r="279" spans="1:10" x14ac:dyDescent="0.25">
      <c r="A279" s="67"/>
      <c r="B279" s="67"/>
      <c r="C279" s="67"/>
      <c r="D279" s="67"/>
      <c r="E279" s="67"/>
      <c r="F279" s="67"/>
      <c r="G279" s="67"/>
      <c r="H279" s="67"/>
      <c r="I279" s="67"/>
      <c r="J279" s="67"/>
    </row>
    <row r="280" spans="1:10" x14ac:dyDescent="0.25">
      <c r="A280" s="67"/>
      <c r="B280" s="67"/>
      <c r="C280" s="67"/>
      <c r="D280" s="67"/>
      <c r="E280" s="67"/>
      <c r="F280" s="67"/>
      <c r="G280" s="67"/>
      <c r="H280" s="67"/>
      <c r="I280" s="67"/>
      <c r="J280" s="67"/>
    </row>
    <row r="281" spans="1:10" x14ac:dyDescent="0.25">
      <c r="A281" s="67"/>
      <c r="B281" s="67"/>
      <c r="C281" s="67"/>
      <c r="D281" s="67"/>
      <c r="E281" s="67"/>
      <c r="F281" s="67"/>
      <c r="G281" s="67"/>
      <c r="H281" s="67"/>
      <c r="I281" s="67"/>
      <c r="J281" s="67"/>
    </row>
    <row r="282" spans="1:10" x14ac:dyDescent="0.25">
      <c r="A282" s="67"/>
      <c r="B282" s="67"/>
      <c r="C282" s="67"/>
      <c r="D282" s="67"/>
      <c r="E282" s="67"/>
      <c r="F282" s="67"/>
      <c r="G282" s="67"/>
      <c r="H282" s="67"/>
      <c r="I282" s="67"/>
      <c r="J282" s="67"/>
    </row>
    <row r="283" spans="1:10" x14ac:dyDescent="0.25">
      <c r="A283" s="67"/>
      <c r="B283" s="67"/>
      <c r="C283" s="67"/>
      <c r="D283" s="67"/>
      <c r="E283" s="67"/>
      <c r="F283" s="67"/>
      <c r="G283" s="67"/>
      <c r="H283" s="67"/>
      <c r="I283" s="67"/>
      <c r="J283" s="67"/>
    </row>
    <row r="284" spans="1:10" x14ac:dyDescent="0.25">
      <c r="A284" s="67"/>
      <c r="B284" s="67"/>
      <c r="C284" s="67"/>
      <c r="D284" s="67"/>
      <c r="E284" s="67"/>
      <c r="F284" s="67"/>
      <c r="G284" s="67"/>
      <c r="H284" s="67"/>
      <c r="I284" s="67"/>
      <c r="J284" s="67"/>
    </row>
    <row r="285" spans="1:10" x14ac:dyDescent="0.25">
      <c r="A285" s="67"/>
      <c r="B285" s="67"/>
      <c r="C285" s="67"/>
      <c r="D285" s="67"/>
      <c r="E285" s="67"/>
      <c r="F285" s="67"/>
      <c r="G285" s="67"/>
      <c r="H285" s="67"/>
      <c r="I285" s="67"/>
      <c r="J285" s="67"/>
    </row>
    <row r="286" spans="1:10" ht="16.5" customHeight="1" x14ac:dyDescent="0.25">
      <c r="A286" s="67"/>
      <c r="B286" s="67"/>
      <c r="C286" s="67"/>
      <c r="D286" s="67"/>
      <c r="E286" s="67"/>
      <c r="F286" s="67"/>
      <c r="G286" s="67"/>
      <c r="H286" s="67"/>
      <c r="I286" s="67"/>
      <c r="J286" s="67"/>
    </row>
    <row r="287" spans="1:10" x14ac:dyDescent="0.25">
      <c r="A287" s="18"/>
    </row>
    <row r="288" spans="1:10"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7"/>
    </row>
  </sheetData>
  <mergeCells count="1">
    <mergeCell ref="A270:J286"/>
  </mergeCells>
  <hyperlinks>
    <hyperlink ref="E241" r:id="rId1" xr:uid="{B7BC9AF9-4767-458D-8703-20B597DFED9B}"/>
    <hyperlink ref="E243" r:id="rId2" xr:uid="{564BA663-4977-42E4-9950-1118503FC68A}"/>
    <hyperlink ref="E247" r:id="rId3" xr:uid="{3372A6F0-BECE-4290-8CCD-10690C012954}"/>
    <hyperlink ref="E248" r:id="rId4" xr:uid="{2BBB6BA9-6BDA-40AB-9122-74CA62F2AFE0}"/>
    <hyperlink ref="E249" r:id="rId5" display="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 xr:uid="{B3C6A14B-E16C-417D-B2F1-9F787B20B324}"/>
    <hyperlink ref="E253" r:id="rId6" display="BOLETO DA ASSOCIAÇÃO BRASILEIRA DE EDITORES CIENTÍFICOS (ABEC BRASIL) PARA PAGAMENTO REFERENTE A DOIs DEPOSITADOS NOS MESES DE ABRIL, MAIO E JUNHO DE 2022, COM VENCIMENTO EM 25/08/2022, CONFORME CONSTA NO CONTRATO Nº 36/2021. " xr:uid="{C34AD286-5C9F-415C-965D-F284BE67782D}"/>
    <hyperlink ref="E211" r:id="rId7" xr:uid="{A2651826-B0DC-480F-A20C-8472FDAF055A}"/>
    <hyperlink ref="E213" r:id="rId8" xr:uid="{AA134D36-0150-4388-89D4-B792BF1F2CC1}"/>
    <hyperlink ref="E216" r:id="rId9" xr:uid="{6AC31767-93B7-4CDA-B2A8-137C5085FCBC}"/>
    <hyperlink ref="E217" r:id="rId10"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0D95E31A-7C1A-4BBF-8C0D-715EB0F15868}"/>
    <hyperlink ref="E218" r:id="rId11" xr:uid="{D77F5EB2-FDCE-451A-A05D-FCC783B44556}"/>
    <hyperlink ref="E220" r:id="rId12" xr:uid="{A7C92C14-4869-4D9B-8261-114C1EE89778}"/>
    <hyperlink ref="E222" r:id="rId13" display="DEA REFERENTE AO ALUGUEL DO IMÓVEL SEDE DAS PROMOTORIAS DE JUSTIÇA DA COMARCA DE VIÇOSA, CONFORME CONTRATO Nº 51/2019, REFERENTE AO PERÍODO DE 12/08/2021 A 31/12/2021, POR MOTIVO DE REAJUSTE POR TERMO DE APOSTILAMENTO MENCIONADO NA FOLHA 21 DO PGA 09.2022.00009066-4 ." xr:uid="{E4DB3DA8-6ABA-4E17-9023-CD744DFFA538}"/>
    <hyperlink ref="E206" r:id="rId14"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6F4D8687-F0D6-4C71-991E-1F6476E27676}"/>
    <hyperlink ref="E207" r:id="rId15" display="REEMBOLSO DO IPTU/2021 REFERENTE AO ALUGUEL DO IMÓVEL SEDE DAS PROMOTORIAS DE JUSTIÇA DA COMARCA DE                      VIÇOSA DO CEARÁ, CONFORME CONTRATO Nº 51/2019.           " xr:uid="{E30574D2-5E2A-45F1-ADE7-702612A8104A}"/>
    <hyperlink ref="E208" r:id="rId16" display="INSTÂNCIA EM NUVEM PARA HOSPEDAGEM DO SOFTWARE OJS PRONTO PARA RECEBER PUBLICAÇÕES DA REVISTA                       ACADÊMICA DO MPCE. CONFORME CONTRATO 006/2021. REF MAI, JUN E JUL/2022. POR ESTIMATIVA.           " xr:uid="{65DFA17D-DF5A-4EE9-8051-458FAC2FB3FF}"/>
    <hyperlink ref="E178" r:id="rId17" xr:uid="{E8B580B2-56DA-4233-B0C7-05DE01BE8429}"/>
    <hyperlink ref="E179" r:id="rId18" display="LOCAÇÃO DO IMÓVEL COMPLEMENTAR DA PROMOTORIA DE CANINDÉ, CONFORME CONTRATO Nº 31/2017, REF. ABRIL                        A JUNHO/2022.           " xr:uid="{2A1F2E0A-0147-4DC9-B163-AF2B6C5F2A60}"/>
    <hyperlink ref="E180" r:id="rId19" display="ALUGUEL DO IMÓVEL SEDE DAS PROMOTORIAS DE JUSTIÇA DE SOBRAL, CONFORME CONTRATO Nº 02/2017, REF. ABRIL,                       MAIO E JUNHO/2022 - POR ESTIMATIVA.           " xr:uid="{9425532F-968C-4BE7-B288-E25F48D80396}"/>
    <hyperlink ref="E181" r:id="rId20" display="ALUGUEL DO IMÓVEL SEDE DAS PROMOTORIAS DE BARBALHA, CONFORME CONTRATO Nº 04/2013/CPL/PGJ, REF. ABRIL,                        MAIO E JUNHO/2022 - POR ESTIMATIVA           " xr:uid="{AAB0560D-4A3E-4715-8EBD-4A7943BB8AA5}"/>
    <hyperlink ref="E182" r:id="rId21" display="LOCAÇÃO DE IMÓVEL EM MOMBAÇA/CE CONFORME CONTRATO 84/2019 REFERENTE AOS MESES DE ABRIL A                         JUNHO/2022           " xr:uid="{9F042784-AD5A-433D-850C-E300A85B2EEE}"/>
    <hyperlink ref="E183" r:id="rId22"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8FC4D664-9437-4D81-8368-6967EED632ED}"/>
    <hyperlink ref="E185" r:id="rId23"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19B4A19E-1C1D-4FF9-950B-1D04591FDE06}"/>
    <hyperlink ref="E186" r:id="rId24"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63C019DE-8FDE-4FEA-B85F-703C582ECB91}"/>
    <hyperlink ref="E187" r:id="rId25"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FFA32507-BC69-479E-920B-F6E79510E177}"/>
    <hyperlink ref="E188" r:id="rId26"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80017213-DB0B-46D1-88FF-17AB548D8CAA}"/>
    <hyperlink ref="E189" r:id="rId2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38F7F19F-2078-4134-B824-6DAFB2E91461}"/>
    <hyperlink ref="E19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430E52A0-0CE5-4657-87BD-133E8702621E}"/>
    <hyperlink ref="E193" r:id="rId29" display="BOLETO DA ASSOCIAÇÃO BRASILEIRA DE EDITORES CIENTÍFICOS (ABEC BRASIL) PARA PAGAMENTO DA ANUIDADE DE                      2022, CONFORME CONSTA NO CONTRATO Nº036/2021.           " xr:uid="{4F85ED64-CC63-4123-9099-281B67DE45C8}"/>
    <hyperlink ref="E198" r:id="rId30" display="LOCAÇÃO DE IMÓVEL EM MOMBAÇA/CE CONFORME CONTRATO 84/2019 REFERENTE AOS MESES DE JANEIRO A                         MARÇO/2022           " xr:uid="{9246ABA6-5894-4B39-B025-FA78AD24BA75}"/>
    <hyperlink ref="E200" r:id="rId31" display="PARCELAS DE JAN, FEV E MAR/2022, DOS 26 ALUNOS MATRICULADOS NA &quot;ESPECIALIZAÇÃO EM COMBATE A                      CORRUPÇÃO&quot;, CONFORME CONTRATO Nº 26/2020 - POR ESTIMATIVA.            " xr:uid="{294FE68F-68D5-4682-80B3-00DFCBFD737B}"/>
    <hyperlink ref="E96" r:id="rId32" display="LOCAÇÃO DO IMÓVEL SITUADO NA RUA LOURENÇO FEITOSA, N°90, JOSÉ BONIFÁCIO, FORTALEZA/CE, CUJA                         FINALIDADE É ABRIGAR A SEDE DAS PROMOTORIAS DE JUSTIÇA CÍVEIS DESTA COMARCA, CONFORME CONTRATO                         006/2017, REFERENTE AOS MESES DE JANEIRO A MARÇO/2022" xr:uid="{DE320B4D-AFEF-45F5-8559-03A81271E318}"/>
    <hyperlink ref="E97" r:id="rId33" display="SUPLEMENTAÇÃO DE EMPENHO EM R$ 566,04 REF A LOCAÇÃO DE IMÓVEL EM MOMBAÇA-CE RELATIVOS AO MESES DE                      JANEIRO A MARÇO/2022. CONFORME CONTRATO 84/2019.           " xr:uid="{4DE7F30A-70D5-4ADA-91EB-9F65942E4725}"/>
    <hyperlink ref="E98" r:id="rId34" display="VALORES CORRESPONDENTES A REAJUSTE DE ALUGUEL RETROATIVO A PARTIR DE 22/12/2021 A 31/12/2021,                      REFERENTE AO IMÓVEL ONDE FUNCIONA A SEDE DAS PROMOTORIAS DE JUSTIÇA DE MOMBAÇA, CONFORME CONTRATO                      084/2019." xr:uid="{E6C217B9-3420-4E7D-8A77-722A372ADA9A}"/>
    <hyperlink ref="E99" r:id="rId35"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5A9BEFC2-F344-490A-9B9F-7C3EB25EC254}"/>
    <hyperlink ref="E100" r:id="rId36"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0EB02EAD-DA4A-4F00-AF01-2B8319A43D3B}"/>
    <hyperlink ref="E101" r:id="rId3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44537D71-21B1-4E2E-BCF9-CB1A7135670A}"/>
    <hyperlink ref="E102" r:id="rId38"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F8EC467A-621C-44D8-80C2-0049A548C020}"/>
    <hyperlink ref="E103" r:id="rId3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7EA19BE5-440F-4DA0-892B-02DE16DD574E}"/>
    <hyperlink ref="E104" r:id="rId40"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59B794D2-E370-4969-B427-E4B903688844}"/>
    <hyperlink ref="E105" r:id="rId41" display="PRESTAÇÃO DE SERVIÇO DE HOSPEDAGEM EM NÚVEM E CADASTRAMENTO DOS VOLUMES DA REVISTA ACADÊMICA DA                      ESCOLA SUPERIOR DO MINISTÉRIO PÚBLICO, DE 2017 A 2020, CONF. CONTRATO Nº 06/2021, REF A ABR/2021.           " xr:uid="{B2CAE344-37C9-47DA-8B3F-12C72845A76C}"/>
    <hyperlink ref="E106" r:id="rId42" display="ALUGUEL DE DUAS SALAS COMERCIAIS ONDE FUNCIONAM AS PROMOTORIAS DE JUSTIÇA DE JUAZEIRO DO NORTE,                      CONFORME CONTRATO Nº 12/2017/CPL/PGJ, REF. ABRIL, MAIO E JUNHO/2022 - POR ESTIMATIVA.           " xr:uid="{99FE9E6A-CD8F-4836-8EF1-5E31A77D1B3D}"/>
    <hyperlink ref="E107" r:id="rId43" display="ALUGUEL DO IMÓVEL SEDE DAS PROMOTORIAS DE JUSTIÇA DE SOBRAL, CONFORME CONTRATO Nº 02/2017, REF. ABRIL,                       MAIO E JUNHO/2022 - POR ESTIMATIVA.           " xr:uid="{AF94D6CD-F65A-428C-8346-C47A883C4068}"/>
    <hyperlink ref="E108" r:id="rId44" display="LOCAÇÃO DO IMÓVEL COMPLEMENTAR DA PROMOTORIA DE CANINDÉ, CONFORME CONTRATO Nº 31/2017, REF. ABRIL                         A JUNHO/2022.           " xr:uid="{BA9B8C95-0A78-414B-8F3C-1541C10BB707}"/>
    <hyperlink ref="E109" r:id="rId45" display="ALUGUEL DO IMÓVEL SEDE DAS PROMOTORIAS DE BARBALHA, CONFORME CONTRATO Nº 04/2013/CPL/PGJ, REF. ABRIL,                        MAIO E JUNHO/2022 - POR ESTIMATIVA            " xr:uid="{DDFB2529-0188-4538-AAF0-ADE4C93088F7}"/>
    <hyperlink ref="E110" r:id="rId46" display="LOCAÇÃO DE IMÓVEL EM MOMBAÇA/CE CONFORME CONTRATO 84/2019 REFERENTE AOS MESES DE ABRIL A                          JUNHO/2022           " xr:uid="{E70F53EB-8BC8-4C06-A7A2-AEC878ECE776}"/>
    <hyperlink ref="E111" r:id="rId47" display="PARCELAS DE ABR, MAI E JUN/2022 DOS 26 ALUNOS MATRICULADOS NA &quot;ESPECIALIZAÇÃO EM COMBATE A CORRUPÇÃO&quot;,                     CONFORME CONTRATO Nº 26/2020 - POR ESTIMATIVA.            " xr:uid="{8EB33F95-EE44-40EF-A5F4-84C74BD3B17D}"/>
    <hyperlink ref="E112" r:id="rId48" display="ALUGUEL DO IMÓVEL SEDE DAS PROMOTORIAS DE JUSTIÇA DE SÃO BENEDITO, CONFORME CONTRATO Nº 34/2021,                       REFERENTE ABRIL, MAIO E JUNHO/2022.           " xr:uid="{A4061746-5DF9-4A61-A3FF-569D13B974EF}"/>
    <hyperlink ref="E113" r:id="rId49" display="LOCAÇÃO DE IMÓVEL PARA ABRIGAR A SEDE DAS PROMOTORIAS DE JUSTIÇA EM ALTO SANTO/CE CONFORME CONTRATO                       025/2021 REFERENTE ABRIL A JUNHO/2022           " xr:uid="{FCDB497B-AB36-4BFA-AE49-E42321C51167}"/>
    <hyperlink ref="E114" r:id="rId50" display="ALUGUEL DO IMÓVEL SEDE DAS PROMOTORIAS DE RUSSAS (PISO SUPERIOR), CONFORME CONTRATO Nº 35/2021,                       REFERENTE ABRIL, MAIO E JUNHO/2022.           " xr:uid="{AEDF02F5-7CB9-42FA-849F-0AD5DBEE94D3}"/>
    <hyperlink ref="E115" r:id="rId51" display="LOCAÇÃO DE IMÓVEL PARA ABRIGAR A SEDE DAS PROMOTORIAS DE JUSTIÇA EM BREJO SANTO/CE CONFORME                       CONTRATO 026/2021 REFERENTE ABRIL A JUNHO/2022           " xr:uid="{23BC5B53-D0FC-44CF-A5F9-F7A9E51BA663}"/>
    <hyperlink ref="E116" r:id="rId52" display="ALUGUEL DO IMÓVEL SEDE DAS PROMOTORIAS DE JUSTIÇA DE MARANGUAPE, CONFORME CONTRATO Nº 26/2017, REF.                       ABRIL, MAIO E JUNHO/2022 - POR ESTIMATIVA           " xr:uid="{8CA15012-DB34-4563-A4C7-A84C6C3FD9B9}"/>
    <hyperlink ref="E117" r:id="rId53" display="ALUGUEL DO IMÓVEL SEDE DAS PROMOTORIAS DE JUSTIÇA DE GRANJA, CONFORME CONTRATO Nº 74/2019, REFERENTE                       ABR, MAI E JUN/2022 - POR ESTIMATIVA           " xr:uid="{AC3CB68E-6E7D-40BC-81E3-631D80DF2E75}"/>
    <hyperlink ref="E118" r:id="rId54" display="ALUGUEL DO IMÓVEL SEDE DAS PROMOTORIAS DE JUSTIÇA DA COMARCA DE VIÇOSA, CONFORME CONTRATO Nº                      51/2019, REFERENTE AOS MESES DE ABR, MAI E JUN/2022.            " xr:uid="{C49842B8-FE97-4505-B182-41B6058C6E15}"/>
    <hyperlink ref="E119" r:id="rId55" display="ALUGUEL DO IMÓVEL SEDE DAS PROMOTORIAS DE JUSTIÇA DE PARAIBAPA, CONFORME CONTRATO Nº 85/2019,                       REFERENTE OS MESES DE ABR, MAI E JUN/2022.           " xr:uid="{71425B28-D1CC-482E-9B80-B00B5FAFD1CA}"/>
    <hyperlink ref="E120" r:id="rId56" display="ALUGUEL DO IMÓVEL SEDE DAS PROMOTORIAS DE JUSTIÇA DE ACARAÚ, CONFORME CONTRATO Nº 61/2019, REF. ABR,                       MAI E JUN/2022 - POR ESTIMATIVA.           " xr:uid="{12917F58-75BB-4151-A59F-595284C0E63E}"/>
    <hyperlink ref="E125" r:id="rId57" display="FORNECIMENTO DE PRODUTOS E DE DIVERSOS SERVIÇOS DOS CORREIOS POR MEIO DOS CANAIS DE ATENDIMENTO                       DISPONIBILIZADOS, CONFORME CONTRATO 023/2020, REFERENTE AOS MESES DE ABRIL, MAIO E JUNHO/2022.           " xr:uid="{8BFC605F-9579-4101-BFCA-07DD25C794E2}"/>
    <hyperlink ref="E129" r:id="rId58"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F1AB108B-275E-40AE-B9D2-6EE5372FCAB1}"/>
    <hyperlink ref="E130" r:id="rId59"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5B2B9694-EFDD-4A79-B155-C473F946E2B7}"/>
    <hyperlink ref="E131" r:id="rId60" display="SUPLEMENTAÇÃO DE EMPENHO EM R$ 566,04 REF A LOCAÇÃO DE IMÓVEL EM MOMBAÇA-CE RELATIVOS AO MESES DE                      JANEIRO A MARÇO/2022. CONFORME CONTRATO 84/2019.           " xr:uid="{8E4DCBAA-1A18-4513-8C3D-1FD98FC721E5}"/>
    <hyperlink ref="E150" r:id="rId61" display="SERVIÇO DE MANUTENÇÃO PREVENTIVA E CORRETIVA DO ELEVADOR DO PRÉDIO DAS PROMOTORIAS CRIMINAIS,                       CONFORME CONTRATO Nº 35/2018, REF. ABR, MAI E JUN/2022 -POR ESTIMATIVA.           " xr:uid="{DD384924-FFB5-4038-BED6-B1B3A9F3E819}"/>
    <hyperlink ref="E152" r:id="rId62" display="SERVIÇO DE MANUTENÇÃO DO ELEVADOR DO PRÉDIO DAS PROMOTORIAS DE INVESTIGAÇÕES, CONFORME CONTRATO                       053/2019. REF. ABR, MAI E JUN/2022.           " xr:uid="{467DAB81-1B56-41FB-B9FE-BC36078EF210}"/>
    <hyperlink ref="E24" r:id="rId63" display="LOCAÇÃO DO IMÓVEL DA PROMOTORIA DE JUSTIÇA DA COMARCA DE VIÇOSA/CE CONFORME CONTRATO 051/2019                      REFERENTE AOS MESES DE JANEIRO A MARÇO/2022            " xr:uid="{A8BBB01D-5A9D-4C7C-B3C4-54583C9D2558}"/>
    <hyperlink ref="E25" r:id="rId64" display="LOCAÇÃO DO IMÓVEL DA PROMOTORIA DE JUSTIÇA DE MORADA NOVA/CE CONFORME CONTRATO 043/2013 REFERENTE                      AOS MESES DE JANEIRO A MARÇO/2022           " xr:uid="{759D4F63-75E7-46D5-A82A-3A7D694DD1C8}"/>
    <hyperlink ref="E26" r:id="rId65" display="LOCAÇÃO DO IMÓVEL DA PROMOTORIA DE JUSTIÇA DE CRATEÚS/CE CONFORME CONTRATO 040/2018 REFERENTE AOS                      MESES DE JANEIRO A MARÇO/2022           " xr:uid="{A491396A-2F88-4CFD-923B-923B756A498A}"/>
    <hyperlink ref="E27" r:id="rId66" display="LOCAÇÃO DO IMÓVEL SEDE DAS PROMOTORIAS DE JUSTIÇA E DECON DE ICÓ/CE CONFORME CONTRATO 037/2011                      REFERENTE AOS MESES DE JANEIRO A MARÇO/2022            " xr:uid="{3321F6B5-37CD-4D9F-AC0B-A80DEDD0D510}"/>
    <hyperlink ref="E28" r:id="rId67" display="LOCAÇÃO DO IMÓVEL SEDE DAS PROMOTORIAS DE JUSTIÇA QUIXERAMOBIM/CE CONFORME CONTRATO 029/2012                      REFERENTE AOS MESES DE JANEIRO A MARÇO/2022            " xr:uid="{598711DB-000F-491E-8C59-199651908F1F}"/>
    <hyperlink ref="E29" r:id="rId68" display="LOCAÇÃO DO IMÓVEL SEDE DAS PROMOTORIAS DE JUSTIÇA DE TIANGUÁ/CE CONFORME APOSTILAMENTO N° 2 E                      CONTRATO 022/2013 REFERENTE AOS MESES DE JANEIRO A MARÇO/2022            " xr:uid="{A1A003B7-2E48-4014-985E-2D980C9E2993}"/>
    <hyperlink ref="E30" r:id="rId69" display="LOCAÇÃO DO IMÓVEL SEDE DAS PROMOTORIAS DE JUSTIÇA DE GUAIÚBA/CE CONFORME CONTRATO 022/2010                      REFERENTE AOS MESES DE JANEIRO A MARÇO/2022            " xr:uid="{7107BBEE-DDF1-425D-9346-9D83A52CC2F6}"/>
    <hyperlink ref="E31" r:id="rId70" display="LOCAÇÃO DO IMÓVEL SEDE DAS PROMOTORIAS DE JUSTIÇA DE CANINDÉ/CE CONFORME APOSTILAMENTO N° 009/2017 E                      CONTRATO 009/2016 REFERENTE AOS MESES DE JANEIRO A MARÇO/2022            " xr:uid="{97941030-FE95-45AA-9CC7-0CEA0C3AF6F3}"/>
    <hyperlink ref="E32" r:id="rId71" display="LOCAÇÃO DO IMÓVEL SEDE DAS PROMOTORIAS DE JUSTIÇA DE JARDIM/CE CONFORME CONTRATO 008/2017 REFERENTE                      AOS MESES DE JANEIRO A MARÇO/2022           " xr:uid="{80C22D3E-AA47-4447-8F09-98D3E1FC4AC3}"/>
    <hyperlink ref="E34" r:id="rId72" display="PARCELAS DE JAN, FEV E MAR/2022, DOS 26 ALUNOS MATRICULADOS NA &quot;ESPECIALIZAÇÃO EM COMBATE A                     CORRUPÇÃO&quot;, CONFORME CONTRATO Nº 26/2020 - POR ESTIMATIVA.           " xr:uid="{18EEE27F-068F-4455-A094-0CEEDFCCEA67}"/>
    <hyperlink ref="E35" r:id="rId73" display="TAXAS CONDOMINIAIS REFERENTES A SALA 403 DO EDIFÍCIO OFFICE &amp; MEDICAL CENTER, SITUADO NA AVENIDA                      EUSÉBIO DE QUEIROZ, N° 4808, CENTRO, EUASÉBIO CONFORME CONTRATO 045/2021 REFERENTE JANEIRO A                      MARÇO/2022" xr:uid="{61437779-6987-44F0-9C53-9150B860DF12}"/>
    <hyperlink ref="E36" r:id="rId74" display="LOCAÇÃO DA SALA 403 DO EDIFÍCIO OFFICE &amp; MEDICAL CENTER, SITUADO NA AVENIDA EUSÉBIO DE QUEIROZ, N° 4808,                      CENTRO, EUSÉBIO PARA ABRIGAR A SEDE DAS PROMOTORIAS DE JUSTIÇA CONFORME CONTRATO 045/2021 REFERENTE                      JANEIRO A MARÇO/2022" xr:uid="{C155C703-8343-49F6-B693-AB16220804FC}"/>
    <hyperlink ref="E37" r:id="rId75" display="LOCAÇÃO DE IMÓVEL PARA ABRIGAR A SEDE DAS PROMOTORIAS DE JUSTIÇA EM ALTO SANTO/CE CONFORME CONTRATO                      025/2021 REFERENTE JANEIRO A MARÇO/2022            " xr:uid="{F9081D2C-3E02-484E-AB10-D880EEBAAEC4}"/>
    <hyperlink ref="E38" r:id="rId76" display="LOCAÇÃO DE IMÓVEL PARA ABRIGAR A SEDE DAS PROMOTORIAS DE JUSTIÇA EM BREJO SANTO/CE CONFORME                      CONTRATO 026/2021 REFERENTE JANEIRO A MARÇO/2022            " xr:uid="{6C74D69E-6B54-42A0-8AFB-6628DD8EF864}"/>
    <hyperlink ref="E39" r:id="rId77" display="LOCAÇÃO DE IMÓVEL PARA ABRIGAR A SEDE DAS PROMOTORIAS DE JUSTIÇA EM CAUCAIA/CE CONFORME CONTRATO                       048/2019 REFERENTE JANEIRO A MARÇO/2022           " xr:uid="{8454663D-BD15-423B-8921-61996117D3F4}"/>
    <hyperlink ref="E40" r:id="rId78" display="TAXAS CONDOMINIAIS REFERENTES A SALA 403 DO EDIFÍCIO OFFICE &amp; MEDICAL CENTER, SITUADO NA AVENIDA EUSÉBIO                   DE QUEIROZ, N° 4808, CENTRO, EUASÉBIO CONFORME CONTRATO 045/2021 REFERENTE JANEIRO A MARÇO/2022           " xr:uid="{B7ABDE17-643A-49A6-9993-E87CBB769A9B}"/>
    <hyperlink ref="E41" r:id="rId79" display="LOCAÇÃO DA SALA 403 DO EDIFÍCIO OFFICE &amp; MEDICAL CENTER, SITUADO NA AVENIDA EUSÉBIO DE QUEIROZ, N° 4808,                   CENTRO, EUSÉBIO PARA ABRIGAR A SEDE DAS PROMOTORIAS DE JUSTIÇA CONFORME CONTRATO 045/2021 REFERENTE                   JANEIRO A MARÇO/2022" xr:uid="{86AD2B15-339C-481E-BCE5-C3C0428A16A7}"/>
    <hyperlink ref="E42" r:id="rId80" display="TAXAS CONDOMINIAIS REFERENTES A SALA 403 DO EDIFÍCIO OFFICE &amp; MEDICAL CENTER, SITUADO NA AVENIDA                      EUSÉBIO DE QUEIROZ, N°4808, CENTRO, EUSÉBIO CONFORME CONTRATO 045/2021 REFERENTE JANEIRO A                      MARÇO/2022" xr:uid="{1E8310F9-3219-4CE2-8628-E272CBAC3549}"/>
    <hyperlink ref="E43" r:id="rId81" display="ALUGUEL DO IMÓVEL SEDE DAS PROMOTORIAS DE RUSSAS, CONFORME CONTRATO Nº 08/2015/CPL/PGJ, REF. JAN, FEV                       E MAR/2022 - POR ESTIMATIVA.           " xr:uid="{6B70200B-BBEE-4706-81E0-9A655E718D90}"/>
    <hyperlink ref="E44" r:id="rId82" display="LOCAÇÃO DA SALA 403 DO EDIFÍCIO OFFICE &amp; MEDICAL CENTER, SITUADO NA AVENIDA EUSÉBIO DE QUEIROZ, N° 4808,                       CENTRO, EUSÉBIO PARA ABRIGAR A SEDE DAS PROMOTORIAS DE JUSTIÇA CONFORME CONTRATO 045/2021 REFERENTE                       JANEIRO A MARÇO/2022" xr:uid="{006D97D2-E62E-47EF-9D21-5A531988188E}"/>
    <hyperlink ref="E45" r:id="rId83" display="ALUGUEL DO IMÓVEL SEDE DAS PROMOTORIAS DE BARBALHA, CONFORME CONTRATO Nº 04/2013/CPL/PGJ, REF. JAN,                        FEV E MAR/2022 - POR ESTIMATIVA            " xr:uid="{8E756EA6-887B-4659-8608-6EDA3905F109}"/>
    <hyperlink ref="E46" r:id="rId84" display="ALUGUEL DO IMÓVEL SEDE DAS PROMOTORIAS DE JUSTIÇA DE SOBRAL, CONFORME CONTRATO Nº 02/2017, REF. JAN,                       FEV E MAR/2022 - POR ESTIMATIVA.           " xr:uid="{CD1146CC-DA08-423F-BE6D-818B12332AEF}"/>
    <hyperlink ref="E47" r:id="rId85" display="ALUGUEL DO IMÓVEL SEDE DAS PROMOTORIAS DE BATURITÉ, CONFORME CONTRATO Nº 04/2020, REF. JAN, FEV E                       MAR/2022 - POR ESTIMATIVA           " xr:uid="{683D6EC6-1FA1-4819-B32C-FFD2E9E0F96E}"/>
    <hyperlink ref="E48" r:id="rId86" display="ALUGUEL DO IMÓVEL SEDE DO NÚCLEO DE MEDIAÇÃO COMUNITÁRIA DE MARACANAÚ, CONFORME CONTRATO Nº                       20/2017, REF. JAN, FEV E MAR/2022 - POR ESTIMATIVA.           " xr:uid="{E76354DB-B1FD-4C75-AC84-B06A255ED1BD}"/>
    <hyperlink ref="E49" r:id="rId87" display="ALUGUEL DE DUAS SALAS COMERCIAIS ONDE FUNCIONAM AS PROMOTORIAS DE JUSTIÇA DE JUAZEIRO DO NORTE,                      CONFORME CONTRATO Nº 12/2017/CPL/PGJ, REF. JAN, FEV E MAR/2022 - POR ESTIMATIVA.            " xr:uid="{610658A1-9EBD-4490-BA8E-4FACBAE2B5BF}"/>
    <hyperlink ref="E50" r:id="rId88" display="CONDOMÍNIO DE DUAS SALAS COMERCIAIS ONDE FUNCIONAM AS PROMOTORIAS DE JUSTIÇA DE JUAZEIRO DO NORTE,                      CONFORME CONTRATO Nº 12/2017/CPL/PGJ, REF. JAN, FEV E MAR/2022 - POR ESTIMATIVA.           " xr:uid="{8D5DAA66-A0FE-4EF7-B778-6A5D8871BE65}"/>
    <hyperlink ref="E52" r:id="rId89"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EC2DD9AB-6E1A-4DDF-BAAF-2F2BD25DA018}"/>
    <hyperlink ref="E53" r:id="rId90"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1D160209-910E-4401-8F5F-3316DEBC0B33}"/>
    <hyperlink ref="E54" r:id="rId91"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60CCECD5-DE24-476F-B8CA-6EF34F425047}"/>
    <hyperlink ref="E55" r:id="rId92"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0EA71819-50E0-42AE-B994-5E51508433C9}"/>
    <hyperlink ref="E56" r:id="rId93"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F3922F2E-EF50-429D-AC05-AD0B5A51D63E}"/>
    <hyperlink ref="E57" r:id="rId94"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3C9CF85B-6DAF-41DB-8B41-5EDCD01B52F7}"/>
    <hyperlink ref="E58" r:id="rId95"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C34D43E1-86A9-40B1-A555-0D64F968FCBF}"/>
    <hyperlink ref="E59" r:id="rId96"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3279FA9F-1968-4B19-98F7-E5EB2DDEC5C7}"/>
    <hyperlink ref="E60" r:id="rId97" display="LOCAÇÃO DO IMÓVEL LOCALIZADO NA RUA NELSON STUDART, N°199, LUCIANO CAVALCANTE, FORTALEZA/CE, CUJA                      FINALIDADE É ABRIGAR A SEDE DAS PROMOTORIAS DE JUSTIÇA DA FAZENDA PÚBLICA, NUDETOR E GDESC, CONFORME                      CONTRATO N°028/2015 REFERENTE JANEIRO A MARÇO/2022" xr:uid="{E79B594C-94E2-4CA4-946E-00E37EF5B6E3}"/>
    <hyperlink ref="E61" r:id="rId98" display="LOCAÇÃO DO IMÓVEL LOCALIZADO NA RUA NELSON STUDART, N°199, LUCIANO CAVALCANTE, FORTALEZA/CE, CUJA                  FINALIDADE É ABRIGAR A SEDE DAS PROMOTORIAS DE JUSTIÇA DA FAZENDA PÚBLICA, NUDETOR E GDESC, CONFORME                  CONTRATO N°028/2015 REFERENTE JANEIRO A MARÇO/2022" xr:uid="{D26B67E7-E506-4EF0-8FD5-EE71C2A7E977}"/>
    <hyperlink ref="E62" r:id="rId99" display="LOCAÇÃO DO IMÓVEL LOCALIZADO NA RUA MAJOR FACUNDO, N°2240, FÁTIMA, FORTALEZA/CE, CUJA FINALIDADE É                        ABRIGAR O ARQUIVO DE DOCUMENTOS DO MP/CE, CONFORME CONTRATO N°001/2003 REFERENTE JANEIRO A                        MARÇO/2022" xr:uid="{94571A1E-A9D1-47E6-B1EE-08994CB8398E}"/>
    <hyperlink ref="E63" r:id="rId100" display="ALUGUEL DO IMÓVEL SEDE DAS PROMOTORIAS DE JUSTIÇA DE MARANGUAPE, CONFORME CONTRATO Nº 26/2017, REF.                       JAN, FEV E MAR/2022 - POR ESTIMATIVA           " xr:uid="{7A8C1138-EA83-4582-A99D-EBD46A2D8BEA}"/>
    <hyperlink ref="E64" r:id="rId101" display="ALUGUEL DO IMÓVEL SEDE DAS PROMOTORIAS DE JUSTIÇA DE GRANJA, CONFORME CONTRATO Nº 74/2019,                       REFERENTE: JAN, FEV E MAR/2022 - POR ESTIMATIVA           " xr:uid="{4BD06196-9863-4F82-ADFE-B541976B01E7}"/>
    <hyperlink ref="E65" r:id="rId102" display="TAXAS CONDOMINIAIS DO IMÓVEL SEDE DA 8ª PROMOTORIA DE JUSTIÇA DE JUAZEIRO DO NORTE, CONFORME                       CONTRATO Nº 63/2019, REF. JAN, FEV E MAR/2022 - POR ESTIMATIVA.           " xr:uid="{01C6244F-6A36-41D0-A9C9-490BD57AD1A9}"/>
    <hyperlink ref="E66" r:id="rId103" display="ALUGUEL DO IMÓVEL SEDE DAS PROMOTORIAS DE JUSTIÇA DE ACARAÚ, CONFORME CONTRATO Nº 61/2019, REF. JAN,                       FEV E MAR/2022 - POR ESTIMATIVA.           " xr:uid="{6ACD3922-BAE8-4F04-AA67-6FA6B7F13E90}"/>
    <hyperlink ref="E67" r:id="rId104" display="ALUGUEL DO IMÓVEL SEDE DAS PROMOTORIAS DE CASCAVEL, CONFORME CONTRATO Nº 39/2013/CPL/PGJ, REFERENTE                       JAN, FEV E MAR/2022 - POR ESTIMATIVA           " xr:uid="{93E76609-4FA2-4718-869A-FF1CA9B13C57}"/>
    <hyperlink ref="E68" r:id="rId105" display="TAXAS CONDOMINIAIS DO IMÓVEL SEDE DAS PROMOTORIAS DE JUSTIÇA DO EUSÉBIO, CONFORME CONTRATO Nº                       27/2021, REFERENTE JAN, FEV E MAR/2022 - POR ESTIMATIVA.           " xr:uid="{C6144BE1-E559-4B81-AE7B-459010C8D88B}"/>
    <hyperlink ref="E69" r:id="rId106"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9EF3E721-1EB4-48CF-A851-80E227E2F80F}"/>
    <hyperlink ref="E70" r:id="rId107" display="LOCAÇÃO DE IMÓVEL PARA ABRIGAR A SEDE DAS PROMOTORIAS DE JUSTIÇA EM CAUCAIA/CE CONFORME CONTRATO                       048/2019 REFERENTE JANEIRO A MARÇO/2022           " xr:uid="{89992C16-1757-4331-9791-F4E8CB0C67A4}"/>
    <hyperlink ref="E71" r:id="rId108" display="LOCAÇÃO DE IMÓVEL EM MOMBAÇA/CE CONFORME CONTRATO 84/2019 REFERENTE AOS MESES DE JANEIRO A                         MARÇO/2022           " xr:uid="{11675FE8-B68B-4CD2-A091-1494B0326A02}"/>
    <hyperlink ref="E72" r:id="rId109" display="ALUGUEL DO IMÓVEL SEDE DAS PROMOTORIAS DE RUSSAS, CONFORME CONTRATO Nº 35/2021, REFERENTE JAN, FEV                         E MAR/2022.           " xr:uid="{B479084C-5925-4A9A-A1CB-B807EB6DB259}"/>
    <hyperlink ref="E74" r:id="rId110" display="SERVIÇOS DOS CORREIOS POR MEIO DOS CANAIS DE ATENDIMENTO DISPONIBILIZADOS, CONFORME CONTRATO                        023/2020, REFERENTE AOS MESES JAN, FEV E MAR/2022.           " xr:uid="{71F9B6BC-E3E8-4EDF-B07C-894C6AAEA6AD}"/>
    <hyperlink ref="E79" r:id="rId111" display="ALUGUEL DO IMÓVEL SEDE DA 8ª PROMOTORIA DE JUSTIÇA DE JUAZEIRO DO NORTE, CONFORME CONTRATO Nº                       63/2019, REFERENTE JAN, FEV E MAR/2022.           " xr:uid="{B0AB66A0-86B1-4C09-ABF5-850D85535C8D}"/>
    <hyperlink ref="E80" r:id="rId112" display="LOCAÇÃO DO IMÓVEL EM PARAIBAPA-CE CONFORME CONTRATO 085/2019 REFERENTE OS MESES DE JANEIRO A                          MARÇO/2022           " xr:uid="{CEF6543B-F753-4046-9111-BA971B2B601F}"/>
    <hyperlink ref="E87" r:id="rId113" display="ALUGUEL DO IMÓVEL SEDE DAS PROMOTORIAS DE JUSTIÇA DO EUSÉBIO, CONFORME CONTRATO Nº 27/2021,                        REFERENTE AOS MESES DE JAN, FEV E MAR/2022.           " xr:uid="{B3CF15FD-0689-402C-BD49-E24D9C8B72B5}"/>
    <hyperlink ref="E88" r:id="rId114" display="ALUGUEL DO IMÓVEL SEDE DAS PROMOTORIAS DE JUSTIÇA DE SÃO BENEDITO, CONFORME CONTRATO Nº 34/2021,                       REFERENTE JAN, FEV E MAR/2022.           " xr:uid="{34469401-81FA-441D-9F1C-0469754BAD43}"/>
    <hyperlink ref="E89" r:id="rId115" display="ALUGUEL DO IMÓVEL SEDE DAS PROMOTORIAS DE JAGUARIBE, CONFORME CONTRATO Nº 24/2019, REF. JAN, FEV E                           MAR/2022.           " xr:uid="{83E8E224-0777-4448-9ABF-A79D3637C159}"/>
    <hyperlink ref="E90" r:id="rId116" display="LOCAÇÃO DO IMÓVEL SITUADO NA RUA LOURENÇO FEITOSA, N°90, JOSÉ BONIFÁCIO, FORTALEZA/CE, CUJA FINALIDADE                        É ABRIGAR A SEDE DAS PROMOTORIAS DE JUSTIÇA CÍVEIS DESTA COMARCA, CONFORME CONTRATO 006/2017,                        REFERENTE AOS MESES DE JANEIRO A MARÇO/2022" xr:uid="{5D363C95-BF4D-4944-BD72-3677A5686FF1}"/>
    <hyperlink ref="E91" r:id="rId117" display="FORNECIMENTO DE SERVIÇOS DE MANUTENÇÕES PREVENTIVAS E CORRETIVAS DA PLATAFORMA ELEVATÓRIA DO                       PRÉDIO DE INVESTIGAÇÕES, CONFORME CONTRATO 053/2019.           " xr:uid="{73A224FB-3B08-4DC6-A29E-8F5DFCCA4E75}"/>
    <hyperlink ref="E92" r:id="rId118"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9B5DA7DF-0D48-4D85-9B67-D527EC8275B1}"/>
    <hyperlink ref="E93" r:id="rId119" display="LOCAÇÃO DO IMÓVEL SEDE DAS PROMOTORIAS DE JUSTIÇA DE JUAZEIRO DO NORTE/CE, CONFORME CONTRATO N°                       001/2015, APOSTILAMENTO 006/2017 E 5° ADITIVO, REFERENTE JANEIRO A MARÇO/2022.           " xr:uid="{B8EE9C94-7C17-4CFE-A6F9-7453C517B337}"/>
    <hyperlink ref="E94" r:id="rId120" display="REEMBOLSO DO IPTU/2022, REFERENTE AO IMÓVEL ONDE FUNCIONA A SEDE DAS PROMOTORIAS DE JUSTIÇA DA                      COMARCA DE GRANJA/CE, IMÓVEL DE PROPRIEDADE DO SR ARY FONTENELE BATISTA, CONFORME CONTRATO 074/2019.           " xr:uid="{8569D1DC-62AB-4051-BCAC-45F0021408F5}"/>
    <hyperlink ref="E81" r:id="rId121" xr:uid="{006B7E31-A816-4E53-863A-CB70B0C63D68}"/>
    <hyperlink ref="E3" r:id="rId122" xr:uid="{BBBC063E-F184-472D-8FCA-2C522E24A803}"/>
    <hyperlink ref="E4" r:id="rId123" xr:uid="{C1BBE81F-F002-4473-A6FA-076B93DDA46D}"/>
    <hyperlink ref="E17" r:id="rId124" xr:uid="{74B5D1E1-27C5-4286-91BA-67E1335907EF}"/>
    <hyperlink ref="E18" r:id="rId125" xr:uid="{C7E3BEDC-AE82-47ED-9109-0593D73534F8}"/>
    <hyperlink ref="E19" r:id="rId126" xr:uid="{213D4DA4-49A4-493A-B84E-4BC6DE3D6D16}"/>
    <hyperlink ref="E20" r:id="rId127" xr:uid="{77894CF0-D799-4A0E-A77F-4309E89EC1F9}"/>
    <hyperlink ref="E21" r:id="rId128" xr:uid="{D4685B63-744C-4DDD-A2F3-25501BC7458E}"/>
    <hyperlink ref="E22" r:id="rId129" xr:uid="{16B8BF65-C7D4-4D54-B4B3-789B01CB5655}"/>
    <hyperlink ref="E23" r:id="rId130" xr:uid="{128C59C2-A250-499A-BEAC-9E110C0F2C29}"/>
    <hyperlink ref="E83" r:id="rId131" display="SERVIÇO DE REGISTRO E EMISSÃO DO DIGITAL OBJECT IDENTIFER (DOI), GERADO TRIMESTRALMENTE PELA ASSOCIAÇÃO                      BRASILEIRA DE EDITORES CIENTÍFICOS (ABEC BRASIL) E PELA AGÊNCIA DE REGISTRO DE NÚMEROS DOI CROSSREF,                      CONFORME CONSTA NO CONTRATO Nº 036/2021." xr:uid="{5109828A-01DF-4890-9A51-054333DAA9E4}"/>
    <hyperlink ref="T121" r:id="rId132" display="http://www8.mpce.mp.br/inexigibilidade/092022000085394.pdf" xr:uid="{61D7BE41-78B4-4659-9894-233D8D907990}"/>
    <hyperlink ref="T126" r:id="rId133" xr:uid="{C06E97F6-D11B-43E8-AD96-0E1C698D0CFB}"/>
    <hyperlink ref="E168" r:id="rId134" xr:uid="{B5C8B902-DA65-4704-AC34-7FF1165A7985}"/>
    <hyperlink ref="E169" r:id="rId135" display="ALUGUEL DO IMÓVEL SEDE DAS PROMOTORIAS DE JUSTIÇA DE MARANGUAPE, CONFORME CONTRATO Nº 26/2017, REF. ABRIL, MAIO E JUNHO/2022 - POR ESTIMATIVA           " xr:uid="{C34C55BA-F8E2-4489-A95C-04A2DE96AA35}"/>
    <hyperlink ref="E170" r:id="rId136" display="ALUGUEL DO IMÓVEL SEDE DAS PROMOTORIAS DE JUSTIÇA DE SÃO BENEDITO, CONFORME CONTRATO Nº 34/2021, REFERENTE ABRIL, MAIO E JUNHO/2022.           " xr:uid="{506A3916-F229-42C2-8629-CCE85D15E7A8}"/>
    <hyperlink ref="E171" r:id="rId137" display="ALUGUEL DO IMÓVEL SEDE DAS PROMOTORIAS DE RUSSAS (PISO SUPERIOR), CONFORME CONTRATO Nº 35/2021, REFERENTE ABRIL, MAIO E JUNHO/2022.           " xr:uid="{BDC8D613-3346-446C-932A-C72B6E33778F}"/>
    <hyperlink ref="E172" r:id="rId138" display="LOCAÇÃO DE IMÓVEL PARA ABRIGAR A SEDE DAS PROMOTORIAS DE JUSTIÇA EM BREJO SANTO/CE CONFORME CONTRATO 026/2021 REFERENTE ABRIL A JUNHO/2022           " xr:uid="{7EB7FF63-1618-4B7C-A042-FD8333B3668B}"/>
    <hyperlink ref="E173" r:id="rId139" display="LOCAÇÃO DE IMÓVEL PARA ABRIGAR A SEDE DAS PROMOTORIAS DE JUSTIÇA EM ALTO SANTO/CE CONFORME CONTRATO 025/2021 REFERENTE ABRIL A JUNHO/2022           " xr:uid="{40428696-D0C5-40F3-B32B-77CC9933B0CC}"/>
    <hyperlink ref="E174" r:id="rId140" display="ALUGUEL DO IMÓVEL SEDE DAS PROMOTORIAS DE JUSTIÇA DE PARAIBAPA, CONFORME CONTRATO Nº 85/2019, REFERENTE OS MESES DE ABR, MAI E JUN/2022.           " xr:uid="{6B939F1A-52FF-4D8D-B7B8-AC6CFEA80AE4}"/>
    <hyperlink ref="E175" r:id="rId141" xr:uid="{2539EAF2-2975-4674-837C-73A7FDD58421}"/>
    <hyperlink ref="E176" r:id="rId142" xr:uid="{E5551DF4-F13D-441C-8241-3BEA9A77D605}"/>
    <hyperlink ref="E177" r:id="rId143" xr:uid="{8374DF0F-2C43-44D7-9248-7C3E36731E9B}"/>
    <hyperlink ref="T203" r:id="rId144" xr:uid="{6B03D851-10BB-4F4D-BDA4-008319BE5A73}"/>
    <hyperlink ref="T204" r:id="rId145" xr:uid="{ADEA193D-625C-4527-98C4-091962B823AA}"/>
    <hyperlink ref="T205" r:id="rId146" xr:uid="{AE9C6634-F605-4DDC-9F04-18A9F3FDF1FB}"/>
    <hyperlink ref="E264" r:id="rId147" display="Contratação de cobertura securitária (seguro contra incêndio e danos elétricos) para assegurar o prédio onde estão situadas asPromotorias Criminais da Comarca de Fortaleza por mais 12 meses, a contar de 15/07/2022, conforme 3º Aditivo ao Contrato nº 45/2019." xr:uid="{D31248CE-2F63-4EBB-BEF9-4B5A7E6FD544}"/>
    <hyperlink ref="E268" r:id="rId148" xr:uid="{8594E482-5DBC-4BD7-8047-7410A2C7F5F8}"/>
  </hyperlinks>
  <pageMargins left="0.511811024" right="0.511811024" top="0.78740157499999996" bottom="0.78740157499999996" header="0.31496062000000002" footer="0.31496062000000002"/>
  <drawing r:id="rId14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DE199-BCD4-472F-AC97-E3F9E06E7840}">
  <dimension ref="A1:U340"/>
  <sheetViews>
    <sheetView topLeftCell="A302" workbookViewId="0">
      <selection activeCell="A309" sqref="A309"/>
    </sheetView>
  </sheetViews>
  <sheetFormatPr defaultRowHeight="15" x14ac:dyDescent="0.25"/>
  <cols>
    <col min="1" max="1" width="21" customWidth="1"/>
    <col min="2" max="2" width="26.140625" customWidth="1"/>
    <col min="3" max="3" width="23.140625" customWidth="1"/>
    <col min="4" max="4" width="22.7109375" customWidth="1"/>
    <col min="5" max="5" width="58" customWidth="1"/>
    <col min="6" max="6" width="24.7109375" customWidth="1"/>
    <col min="7" max="7" width="18.7109375" customWidth="1"/>
    <col min="8" max="8" width="18" customWidth="1"/>
    <col min="9" max="9" width="30" customWidth="1"/>
    <col min="10" max="10" width="23.85546875" customWidth="1"/>
    <col min="11" max="11" width="3.42578125" customWidth="1"/>
    <col min="12" max="12" width="2.42578125" customWidth="1"/>
    <col min="13" max="13" width="27.42578125" hidden="1" customWidth="1"/>
    <col min="14" max="14" width="21.85546875" hidden="1" customWidth="1"/>
    <col min="15" max="15" width="2.28515625" customWidth="1"/>
    <col min="18" max="18" width="38.7109375" hidden="1" customWidth="1"/>
    <col min="19" max="19" width="9.140625" hidden="1" customWidth="1"/>
    <col min="20" max="20" width="26.42578125" hidden="1" customWidth="1"/>
    <col min="21" max="21" width="27" hidden="1" customWidth="1"/>
  </cols>
  <sheetData>
    <row r="1" spans="1:14" ht="24" x14ac:dyDescent="0.25">
      <c r="A1" s="1" t="s">
        <v>0</v>
      </c>
      <c r="B1" s="1" t="s">
        <v>1</v>
      </c>
      <c r="C1" s="2" t="s">
        <v>2</v>
      </c>
      <c r="D1" s="1" t="s">
        <v>3</v>
      </c>
      <c r="E1" s="1" t="s">
        <v>4</v>
      </c>
      <c r="F1" s="1" t="s">
        <v>5</v>
      </c>
      <c r="G1" s="1" t="s">
        <v>6</v>
      </c>
      <c r="H1" s="1" t="s">
        <v>7</v>
      </c>
      <c r="I1" s="1" t="s">
        <v>8</v>
      </c>
      <c r="J1" s="1" t="s">
        <v>9</v>
      </c>
    </row>
    <row r="2" spans="1:14" x14ac:dyDescent="0.25">
      <c r="A2" s="1" t="s">
        <v>10</v>
      </c>
      <c r="B2" s="1" t="s">
        <v>11</v>
      </c>
      <c r="C2" s="1" t="s">
        <v>12</v>
      </c>
      <c r="D2" s="1" t="s">
        <v>13</v>
      </c>
      <c r="E2" s="1" t="s">
        <v>14</v>
      </c>
      <c r="F2" s="1" t="s">
        <v>15</v>
      </c>
      <c r="G2" s="1" t="s">
        <v>16</v>
      </c>
      <c r="H2" s="1" t="s">
        <v>17</v>
      </c>
      <c r="I2" s="1" t="s">
        <v>18</v>
      </c>
      <c r="J2" s="1" t="s">
        <v>19</v>
      </c>
    </row>
    <row r="3" spans="1:14" ht="28.5" x14ac:dyDescent="0.25">
      <c r="A3" s="3" t="s">
        <v>22</v>
      </c>
      <c r="B3" s="4" t="s">
        <v>23</v>
      </c>
      <c r="C3" s="41" t="str">
        <f>HYPERLINK("http://www.mpce.mp.br/wp-content/uploads/2022/08/Contrato-085-2019.pdf","19552/2019-7")</f>
        <v>19552/2019-7</v>
      </c>
      <c r="D3" s="5">
        <v>44587</v>
      </c>
      <c r="E3" s="10" t="s">
        <v>24</v>
      </c>
      <c r="F3" s="4" t="s">
        <v>25</v>
      </c>
      <c r="G3" s="7" t="str">
        <f t="shared" ref="G3:G66" si="0">HYPERLINK(N3,M3)</f>
        <v>2022NE00010</v>
      </c>
      <c r="H3" s="9">
        <v>3331.89</v>
      </c>
      <c r="I3" s="6" t="s">
        <v>26</v>
      </c>
      <c r="J3" s="8">
        <v>43713017387</v>
      </c>
      <c r="M3" t="s">
        <v>27</v>
      </c>
      <c r="N3" t="s">
        <v>28</v>
      </c>
    </row>
    <row r="4" spans="1:14" ht="28.5" x14ac:dyDescent="0.25">
      <c r="A4" s="3" t="s">
        <v>22</v>
      </c>
      <c r="B4" s="4" t="s">
        <v>23</v>
      </c>
      <c r="C4" s="41" t="str">
        <f>HYPERLINK("http://www.mpce.mp.br/wp-content/uploads/2022/08/Contrato-084-2019.pdf","20048/2019-3")</f>
        <v>20048/2019-3</v>
      </c>
      <c r="D4" s="5">
        <v>44587</v>
      </c>
      <c r="E4" s="10" t="s">
        <v>30</v>
      </c>
      <c r="F4" s="4" t="s">
        <v>25</v>
      </c>
      <c r="G4" s="7" t="str">
        <f t="shared" si="0"/>
        <v>2022NE00011</v>
      </c>
      <c r="H4" s="9">
        <v>7350</v>
      </c>
      <c r="I4" s="6" t="s">
        <v>31</v>
      </c>
      <c r="J4" s="8">
        <v>19678451824</v>
      </c>
      <c r="M4" t="s">
        <v>32</v>
      </c>
      <c r="N4" t="s">
        <v>33</v>
      </c>
    </row>
    <row r="5" spans="1:14" ht="25.5" x14ac:dyDescent="0.25">
      <c r="A5" s="3" t="s">
        <v>20</v>
      </c>
      <c r="B5" s="4" t="s">
        <v>21</v>
      </c>
      <c r="C5" s="41" t="str">
        <f>HYPERLINK("http://www8.mpce.mp.br/Dispensa/09202200007575.pdf","09.2022.0000757-5")</f>
        <v>09.2022.0000757-5</v>
      </c>
      <c r="D5" s="5">
        <v>44588</v>
      </c>
      <c r="E5" s="6" t="s">
        <v>34</v>
      </c>
      <c r="F5" s="4" t="s">
        <v>128</v>
      </c>
      <c r="G5" s="7" t="str">
        <f t="shared" si="0"/>
        <v>2022NE00017</v>
      </c>
      <c r="H5" s="9">
        <v>120</v>
      </c>
      <c r="I5" s="6" t="s">
        <v>35</v>
      </c>
      <c r="J5" s="6" t="s">
        <v>36</v>
      </c>
      <c r="L5" s="14"/>
      <c r="M5" t="s">
        <v>37</v>
      </c>
      <c r="N5" t="s">
        <v>38</v>
      </c>
    </row>
    <row r="6" spans="1:14" ht="27" customHeight="1" x14ac:dyDescent="0.25">
      <c r="A6" s="3" t="s">
        <v>20</v>
      </c>
      <c r="B6" s="4" t="s">
        <v>21</v>
      </c>
      <c r="C6" s="41" t="str">
        <f>HYPERLINK("http://www8.mpce.mp.br/Dispensa/09202200007531.pdf","09.2022.0000753-1")</f>
        <v>09.2022.0000753-1</v>
      </c>
      <c r="D6" s="5">
        <v>44588</v>
      </c>
      <c r="E6" s="6" t="s">
        <v>39</v>
      </c>
      <c r="F6" s="4" t="s">
        <v>130</v>
      </c>
      <c r="G6" s="7" t="str">
        <f t="shared" si="0"/>
        <v>2022NE00019</v>
      </c>
      <c r="H6" s="12">
        <v>240</v>
      </c>
      <c r="I6" s="6" t="s">
        <v>40</v>
      </c>
      <c r="J6" s="6" t="s">
        <v>41</v>
      </c>
      <c r="L6" s="14" t="str">
        <f t="shared" ref="L6:L23" si="1">IF(I6="FOLHA DE PAGAMENTO MPCE","Caput do Art. 25, da Lei Nº8.666/97","")</f>
        <v/>
      </c>
      <c r="M6" t="s">
        <v>42</v>
      </c>
      <c r="N6" t="s">
        <v>43</v>
      </c>
    </row>
    <row r="7" spans="1:14" x14ac:dyDescent="0.25">
      <c r="A7" s="3" t="s">
        <v>20</v>
      </c>
      <c r="B7" s="4" t="s">
        <v>21</v>
      </c>
      <c r="C7" s="41" t="str">
        <f>HYPERLINK("http://www8.mpce.mp.br/Dispensa/09202200007510.pdf","09.2022.0000751-0")</f>
        <v>09.2022.0000751-0</v>
      </c>
      <c r="D7" s="5">
        <v>44588</v>
      </c>
      <c r="E7" s="6" t="s">
        <v>44</v>
      </c>
      <c r="F7" s="4" t="s">
        <v>128</v>
      </c>
      <c r="G7" s="7" t="str">
        <f t="shared" si="0"/>
        <v>2022NE00020</v>
      </c>
      <c r="H7" s="12">
        <v>450</v>
      </c>
      <c r="I7" s="6" t="s">
        <v>45</v>
      </c>
      <c r="J7" s="6" t="s">
        <v>46</v>
      </c>
      <c r="L7" s="14" t="str">
        <f t="shared" si="1"/>
        <v/>
      </c>
      <c r="M7" t="s">
        <v>47</v>
      </c>
      <c r="N7" t="s">
        <v>48</v>
      </c>
    </row>
    <row r="8" spans="1:14" ht="25.5" x14ac:dyDescent="0.25">
      <c r="A8" s="3" t="s">
        <v>20</v>
      </c>
      <c r="B8" s="4" t="s">
        <v>21</v>
      </c>
      <c r="C8" s="41" t="str">
        <f>HYPERLINK("http://www8.mpce.mp.br/Dispensa/09202200007486.pdf","09.2022.0000748-6")</f>
        <v>09.2022.0000748-6</v>
      </c>
      <c r="D8" s="5">
        <v>44588</v>
      </c>
      <c r="E8" s="6" t="s">
        <v>49</v>
      </c>
      <c r="F8" s="4" t="s">
        <v>128</v>
      </c>
      <c r="G8" s="7" t="str">
        <f t="shared" si="0"/>
        <v>2022NE00021</v>
      </c>
      <c r="H8" s="12">
        <v>60</v>
      </c>
      <c r="I8" s="6" t="s">
        <v>50</v>
      </c>
      <c r="J8" s="6" t="s">
        <v>51</v>
      </c>
      <c r="L8" s="14" t="str">
        <f t="shared" si="1"/>
        <v/>
      </c>
      <c r="M8" t="s">
        <v>52</v>
      </c>
      <c r="N8" t="s">
        <v>53</v>
      </c>
    </row>
    <row r="9" spans="1:14" ht="25.5" x14ac:dyDescent="0.25">
      <c r="A9" s="3" t="s">
        <v>20</v>
      </c>
      <c r="B9" s="4" t="s">
        <v>21</v>
      </c>
      <c r="C9" s="41" t="str">
        <f>HYPERLINK("http://www8.mpce.mp.br/Dispensa/09202200007142.pdf","09.2022.0000714-2")</f>
        <v>09.2022.0000714-2</v>
      </c>
      <c r="D9" s="5">
        <v>44588</v>
      </c>
      <c r="E9" s="6" t="s">
        <v>54</v>
      </c>
      <c r="F9" s="4" t="s">
        <v>128</v>
      </c>
      <c r="G9" s="7" t="str">
        <f t="shared" si="0"/>
        <v>2022NE00022</v>
      </c>
      <c r="H9" s="12">
        <v>390</v>
      </c>
      <c r="I9" s="6" t="s">
        <v>55</v>
      </c>
      <c r="J9" s="6" t="s">
        <v>56</v>
      </c>
      <c r="L9" s="14" t="str">
        <f t="shared" si="1"/>
        <v/>
      </c>
      <c r="M9" t="s">
        <v>57</v>
      </c>
      <c r="N9" t="s">
        <v>58</v>
      </c>
    </row>
    <row r="10" spans="1:14" ht="25.5" x14ac:dyDescent="0.25">
      <c r="A10" s="3" t="s">
        <v>20</v>
      </c>
      <c r="B10" s="4" t="s">
        <v>21</v>
      </c>
      <c r="C10" s="41" t="str">
        <f>HYPERLINK("http://www8.mpce.mp.br/Dispensa/09202200007109.pdf","09.2022.0000710-9")</f>
        <v>09.2022.0000710-9</v>
      </c>
      <c r="D10" s="5">
        <v>44588</v>
      </c>
      <c r="E10" s="6" t="s">
        <v>59</v>
      </c>
      <c r="F10" s="4" t="s">
        <v>128</v>
      </c>
      <c r="G10" s="7" t="str">
        <f t="shared" si="0"/>
        <v>2022NE00023</v>
      </c>
      <c r="H10" s="12">
        <v>330</v>
      </c>
      <c r="I10" s="6" t="s">
        <v>60</v>
      </c>
      <c r="J10" s="6" t="s">
        <v>61</v>
      </c>
      <c r="L10" s="14" t="str">
        <f t="shared" si="1"/>
        <v/>
      </c>
      <c r="M10" t="s">
        <v>62</v>
      </c>
      <c r="N10" t="s">
        <v>63</v>
      </c>
    </row>
    <row r="11" spans="1:14" ht="38.25" x14ac:dyDescent="0.25">
      <c r="A11" s="3" t="s">
        <v>20</v>
      </c>
      <c r="B11" s="4" t="s">
        <v>21</v>
      </c>
      <c r="C11" s="41" t="str">
        <f>HYPERLINK("http://www8.mpce.mp.br/Dispensa/09202200006976.pdf","09.2022.0000697-6")</f>
        <v>09.2022.0000697-6</v>
      </c>
      <c r="D11" s="5">
        <v>44588</v>
      </c>
      <c r="E11" s="6" t="s">
        <v>64</v>
      </c>
      <c r="F11" s="4" t="s">
        <v>128</v>
      </c>
      <c r="G11" s="7" t="str">
        <f t="shared" si="0"/>
        <v>2022NE00024</v>
      </c>
      <c r="H11" s="12">
        <v>150</v>
      </c>
      <c r="I11" s="6" t="s">
        <v>40</v>
      </c>
      <c r="J11" s="6" t="s">
        <v>41</v>
      </c>
      <c r="L11" s="14" t="str">
        <f t="shared" si="1"/>
        <v/>
      </c>
      <c r="M11" t="s">
        <v>65</v>
      </c>
      <c r="N11" t="s">
        <v>66</v>
      </c>
    </row>
    <row r="12" spans="1:14" ht="38.25" x14ac:dyDescent="0.25">
      <c r="A12" s="3" t="s">
        <v>20</v>
      </c>
      <c r="B12" s="4" t="s">
        <v>21</v>
      </c>
      <c r="C12" s="41" t="str">
        <f>HYPERLINK("http://www8.mpce.mp.br/Dispensa/09202200007609.pdf","09.2022.0000760-9")</f>
        <v>09.2022.0000760-9</v>
      </c>
      <c r="D12" s="5">
        <v>44588</v>
      </c>
      <c r="E12" s="6" t="s">
        <v>67</v>
      </c>
      <c r="F12" s="4" t="s">
        <v>128</v>
      </c>
      <c r="G12" s="7" t="str">
        <f t="shared" si="0"/>
        <v>2022NE00025</v>
      </c>
      <c r="H12" s="12">
        <v>1050</v>
      </c>
      <c r="I12" s="6" t="s">
        <v>68</v>
      </c>
      <c r="J12" s="6" t="s">
        <v>69</v>
      </c>
      <c r="L12" s="14" t="str">
        <f t="shared" si="1"/>
        <v/>
      </c>
      <c r="M12" t="s">
        <v>70</v>
      </c>
      <c r="N12" t="s">
        <v>71</v>
      </c>
    </row>
    <row r="13" spans="1:14" ht="25.5" x14ac:dyDescent="0.25">
      <c r="A13" s="3" t="s">
        <v>20</v>
      </c>
      <c r="B13" s="4" t="s">
        <v>21</v>
      </c>
      <c r="C13" s="41" t="str">
        <f>HYPERLINK("http://www8.mpce.mp.br/Dispensa/09202200008720.pdf","09.2022.0000872-0")</f>
        <v>09.2022.0000872-0</v>
      </c>
      <c r="D13" s="5">
        <v>44588</v>
      </c>
      <c r="E13" s="6" t="s">
        <v>72</v>
      </c>
      <c r="F13" s="4" t="s">
        <v>128</v>
      </c>
      <c r="G13" s="7" t="str">
        <f t="shared" si="0"/>
        <v>2022NE00026</v>
      </c>
      <c r="H13" s="12">
        <v>210</v>
      </c>
      <c r="I13" s="6" t="s">
        <v>73</v>
      </c>
      <c r="J13" s="6" t="s">
        <v>74</v>
      </c>
      <c r="L13" s="14" t="str">
        <f t="shared" si="1"/>
        <v/>
      </c>
      <c r="M13" t="s">
        <v>75</v>
      </c>
      <c r="N13" t="s">
        <v>76</v>
      </c>
    </row>
    <row r="14" spans="1:14" ht="38.25" x14ac:dyDescent="0.25">
      <c r="A14" s="3" t="s">
        <v>20</v>
      </c>
      <c r="B14" s="4" t="s">
        <v>21</v>
      </c>
      <c r="C14" s="41" t="str">
        <f>HYPERLINK("http://www8.mpce.mp.br/Dispensa/09202200008730.pdf","09.2022.0000873-0")</f>
        <v>09.2022.0000873-0</v>
      </c>
      <c r="D14" s="5">
        <v>44588</v>
      </c>
      <c r="E14" s="6" t="s">
        <v>77</v>
      </c>
      <c r="F14" s="4" t="s">
        <v>128</v>
      </c>
      <c r="G14" s="7" t="str">
        <f t="shared" si="0"/>
        <v>2022NE00027</v>
      </c>
      <c r="H14" s="12">
        <v>450</v>
      </c>
      <c r="I14" s="6" t="s">
        <v>78</v>
      </c>
      <c r="J14" s="6" t="s">
        <v>79</v>
      </c>
      <c r="L14" s="14" t="str">
        <f t="shared" si="1"/>
        <v/>
      </c>
      <c r="M14" t="s">
        <v>80</v>
      </c>
      <c r="N14" t="s">
        <v>81</v>
      </c>
    </row>
    <row r="15" spans="1:14" ht="25.5" x14ac:dyDescent="0.25">
      <c r="A15" s="3" t="s">
        <v>20</v>
      </c>
      <c r="B15" s="4" t="s">
        <v>21</v>
      </c>
      <c r="C15" s="41" t="str">
        <f>HYPERLINK("http://www8.mpce.mp.br/Dispensa/09202200008763.pdf","09.2022.0000876-3")</f>
        <v>09.2022.0000876-3</v>
      </c>
      <c r="D15" s="5">
        <v>44588</v>
      </c>
      <c r="E15" s="6" t="s">
        <v>82</v>
      </c>
      <c r="F15" s="4" t="s">
        <v>128</v>
      </c>
      <c r="G15" s="7" t="str">
        <f t="shared" si="0"/>
        <v>2022NE00028</v>
      </c>
      <c r="H15" s="12">
        <v>600</v>
      </c>
      <c r="I15" s="6" t="s">
        <v>83</v>
      </c>
      <c r="J15" s="6" t="s">
        <v>84</v>
      </c>
      <c r="L15" s="14" t="str">
        <f t="shared" si="1"/>
        <v/>
      </c>
      <c r="M15" t="s">
        <v>85</v>
      </c>
      <c r="N15" t="s">
        <v>86</v>
      </c>
    </row>
    <row r="16" spans="1:14" ht="25.5" x14ac:dyDescent="0.25">
      <c r="A16" s="3" t="s">
        <v>20</v>
      </c>
      <c r="B16" s="4" t="s">
        <v>21</v>
      </c>
      <c r="C16" s="41" t="str">
        <f>HYPERLINK("http://www8.mpce.mp.br/Dispensa/09202200009040.pdf","09.2022.0000904-0")</f>
        <v>09.2022.0000904-0</v>
      </c>
      <c r="D16" s="5">
        <v>44588</v>
      </c>
      <c r="E16" s="6" t="s">
        <v>87</v>
      </c>
      <c r="F16" s="4" t="s">
        <v>128</v>
      </c>
      <c r="G16" s="7" t="str">
        <f t="shared" si="0"/>
        <v>2022NE00029</v>
      </c>
      <c r="H16" s="12">
        <v>150</v>
      </c>
      <c r="I16" s="6" t="s">
        <v>88</v>
      </c>
      <c r="J16" s="6" t="s">
        <v>89</v>
      </c>
      <c r="L16" s="14" t="str">
        <f t="shared" si="1"/>
        <v/>
      </c>
      <c r="M16" t="s">
        <v>90</v>
      </c>
      <c r="N16" t="s">
        <v>91</v>
      </c>
    </row>
    <row r="17" spans="1:14" ht="57" x14ac:dyDescent="0.25">
      <c r="A17" s="13" t="s">
        <v>22</v>
      </c>
      <c r="B17" s="11" t="s">
        <v>140</v>
      </c>
      <c r="C17" s="41" t="str">
        <f>HYPERLINK("http://www.mpce.mp.br/wp-content/uploads/2022/08/Contrato-035-2018-.pdf","4053/2018-5")</f>
        <v>4053/2018-5</v>
      </c>
      <c r="D17" s="5">
        <v>44589</v>
      </c>
      <c r="E17" s="10" t="s">
        <v>92</v>
      </c>
      <c r="F17" s="4" t="s">
        <v>139</v>
      </c>
      <c r="G17" s="7" t="str">
        <f t="shared" si="0"/>
        <v>2022NE00032</v>
      </c>
      <c r="H17" s="12">
        <v>2850</v>
      </c>
      <c r="I17" s="6" t="s">
        <v>93</v>
      </c>
      <c r="J17" s="6" t="s">
        <v>94</v>
      </c>
      <c r="L17" s="14" t="str">
        <f t="shared" si="1"/>
        <v/>
      </c>
      <c r="M17" t="s">
        <v>95</v>
      </c>
      <c r="N17" t="s">
        <v>96</v>
      </c>
    </row>
    <row r="18" spans="1:14" ht="42.75" x14ac:dyDescent="0.25">
      <c r="A18" s="3" t="s">
        <v>20</v>
      </c>
      <c r="B18" s="4" t="s">
        <v>21</v>
      </c>
      <c r="C18" s="41" t="str">
        <f>HYPERLINK("http://www.mpce.mp.br/wp-content/uploads/2022/08/Convenio-002-2019-SEINFRA.pdf","09.2022.00000933-0")</f>
        <v>09.2022.00000933-0</v>
      </c>
      <c r="D18" s="5">
        <v>44589</v>
      </c>
      <c r="E18" s="10" t="s">
        <v>97</v>
      </c>
      <c r="F18" s="4" t="s">
        <v>142</v>
      </c>
      <c r="G18" s="7" t="str">
        <f t="shared" si="0"/>
        <v>2022NE00033</v>
      </c>
      <c r="H18" s="12">
        <v>159000</v>
      </c>
      <c r="I18" s="6" t="s">
        <v>98</v>
      </c>
      <c r="J18" s="6" t="s">
        <v>99</v>
      </c>
      <c r="L18" s="14" t="str">
        <f t="shared" si="1"/>
        <v/>
      </c>
      <c r="M18" t="s">
        <v>100</v>
      </c>
      <c r="N18" t="s">
        <v>101</v>
      </c>
    </row>
    <row r="19" spans="1:14" ht="42.75" x14ac:dyDescent="0.25">
      <c r="A19" s="3" t="s">
        <v>20</v>
      </c>
      <c r="B19" s="4" t="s">
        <v>21</v>
      </c>
      <c r="C19" s="41" t="str">
        <f>HYPERLINK("http://www8.mpce.mp.br/Dispensa/09202200009295.pdf","09.2022.0000929-5")</f>
        <v>09.2022.0000929-5</v>
      </c>
      <c r="D19" s="5">
        <v>44589</v>
      </c>
      <c r="E19" s="10" t="s">
        <v>102</v>
      </c>
      <c r="F19" s="4" t="s">
        <v>142</v>
      </c>
      <c r="G19" s="7" t="str">
        <f t="shared" si="0"/>
        <v>2022NE00034</v>
      </c>
      <c r="H19" s="12">
        <v>99000</v>
      </c>
      <c r="I19" s="6" t="s">
        <v>103</v>
      </c>
      <c r="J19" s="6" t="s">
        <v>104</v>
      </c>
      <c r="L19" s="14" t="str">
        <f t="shared" si="1"/>
        <v/>
      </c>
      <c r="M19" t="s">
        <v>105</v>
      </c>
      <c r="N19" t="s">
        <v>106</v>
      </c>
    </row>
    <row r="20" spans="1:14" ht="85.5" x14ac:dyDescent="0.25">
      <c r="A20" s="3" t="s">
        <v>22</v>
      </c>
      <c r="B20" s="11" t="s">
        <v>140</v>
      </c>
      <c r="C20" s="41" t="str">
        <f>HYPERLINK("http://www8.mpce.mp.br/Dispensa/092020000123310.pdf","09.2020.00012331-0")</f>
        <v>09.2020.00012331-0</v>
      </c>
      <c r="D20" s="5">
        <v>44592</v>
      </c>
      <c r="E20" s="10" t="s">
        <v>107</v>
      </c>
      <c r="F20" s="4" t="s">
        <v>144</v>
      </c>
      <c r="G20" s="7" t="str">
        <f t="shared" si="0"/>
        <v>2022NE00053</v>
      </c>
      <c r="H20" s="12">
        <v>417</v>
      </c>
      <c r="I20" s="6" t="s">
        <v>108</v>
      </c>
      <c r="J20" s="6" t="s">
        <v>109</v>
      </c>
      <c r="L20" s="14" t="str">
        <f t="shared" si="1"/>
        <v/>
      </c>
      <c r="M20" t="s">
        <v>110</v>
      </c>
      <c r="N20" t="s">
        <v>111</v>
      </c>
    </row>
    <row r="21" spans="1:14" ht="42.75" x14ac:dyDescent="0.25">
      <c r="A21" s="3" t="s">
        <v>22</v>
      </c>
      <c r="B21" s="4" t="s">
        <v>23</v>
      </c>
      <c r="C21" s="41" t="str">
        <f>HYPERLINK("http://www.mpce.mp.br/wp-content/uploads/2022/08/Contrato-031-2017.pdf","8625/2017-8")</f>
        <v>8625/2017-8</v>
      </c>
      <c r="D21" s="5">
        <v>44592</v>
      </c>
      <c r="E21" s="10" t="s">
        <v>112</v>
      </c>
      <c r="F21" s="4" t="s">
        <v>25</v>
      </c>
      <c r="G21" s="7" t="str">
        <f t="shared" si="0"/>
        <v>2022NE00054</v>
      </c>
      <c r="H21" s="12">
        <v>3000</v>
      </c>
      <c r="I21" s="6" t="s">
        <v>113</v>
      </c>
      <c r="J21" s="6" t="s">
        <v>114</v>
      </c>
      <c r="L21" s="14" t="str">
        <f t="shared" si="1"/>
        <v/>
      </c>
      <c r="M21" t="s">
        <v>115</v>
      </c>
      <c r="N21" t="s">
        <v>116</v>
      </c>
    </row>
    <row r="22" spans="1:14" ht="57" x14ac:dyDescent="0.25">
      <c r="A22" s="3" t="s">
        <v>22</v>
      </c>
      <c r="B22" s="4" t="s">
        <v>23</v>
      </c>
      <c r="C22" s="41" t="str">
        <f>HYPERLINK("http://www.mpce.mp.br/wp-content/uploads/2022/08/Contrato-001-2015-.pdf","45727/2014-4")</f>
        <v>45727/2014-4</v>
      </c>
      <c r="D22" s="5">
        <v>44592</v>
      </c>
      <c r="E22" s="10" t="s">
        <v>117</v>
      </c>
      <c r="F22" s="4" t="s">
        <v>145</v>
      </c>
      <c r="G22" s="7" t="str">
        <f t="shared" si="0"/>
        <v>2022NE00055</v>
      </c>
      <c r="H22" s="12">
        <v>82110.720000000001</v>
      </c>
      <c r="I22" s="6" t="s">
        <v>118</v>
      </c>
      <c r="J22" s="6" t="s">
        <v>119</v>
      </c>
      <c r="L22" s="14" t="str">
        <f t="shared" si="1"/>
        <v/>
      </c>
      <c r="M22" t="s">
        <v>120</v>
      </c>
      <c r="N22" t="s">
        <v>121</v>
      </c>
    </row>
    <row r="23" spans="1:14" ht="42.75" x14ac:dyDescent="0.25">
      <c r="A23" s="3" t="s">
        <v>22</v>
      </c>
      <c r="B23" s="4" t="s">
        <v>23</v>
      </c>
      <c r="C23" s="41" t="str">
        <f>HYPERLINK("http://www.mpce.mp.br/wp-content/uploads/2022/08/Contrato-029-2015-.pdf","26067/2014-8")</f>
        <v>26067/2014-8</v>
      </c>
      <c r="D23" s="5">
        <v>44592</v>
      </c>
      <c r="E23" s="10" t="s">
        <v>122</v>
      </c>
      <c r="F23" s="4" t="s">
        <v>145</v>
      </c>
      <c r="G23" s="7" t="str">
        <f t="shared" si="0"/>
        <v>2022NE00056</v>
      </c>
      <c r="H23" s="12">
        <v>13219.5</v>
      </c>
      <c r="I23" s="6" t="s">
        <v>123</v>
      </c>
      <c r="J23" s="6" t="s">
        <v>124</v>
      </c>
      <c r="L23" s="14" t="str">
        <f t="shared" si="1"/>
        <v/>
      </c>
      <c r="M23" t="s">
        <v>125</v>
      </c>
      <c r="N23" t="s">
        <v>126</v>
      </c>
    </row>
    <row r="24" spans="1:14" ht="57" x14ac:dyDescent="0.25">
      <c r="A24" s="3" t="s">
        <v>22</v>
      </c>
      <c r="B24" s="4" t="s">
        <v>23</v>
      </c>
      <c r="C24" s="41" t="str">
        <f>HYPERLINK("http://www.mpce.mp.br/wp-content/uploads/2022/08/CONTRATO-051-2019-PGJ-X-DIANA-PAULA-FONTENELE-DISPENSA-LOCACAO-VICOSA.pdf","21507/2018-9")</f>
        <v>21507/2018-9</v>
      </c>
      <c r="D24" s="5">
        <v>44593</v>
      </c>
      <c r="E24" s="19" t="s">
        <v>152</v>
      </c>
      <c r="F24" s="4" t="s">
        <v>25</v>
      </c>
      <c r="G24" s="7" t="str">
        <f t="shared" si="0"/>
        <v>2022NE00057</v>
      </c>
      <c r="H24" s="22" t="s">
        <v>313</v>
      </c>
      <c r="I24" s="6" t="s">
        <v>218</v>
      </c>
      <c r="J24" s="20" t="s">
        <v>267</v>
      </c>
      <c r="L24" s="14"/>
      <c r="M24" t="s">
        <v>379</v>
      </c>
      <c r="N24" t="str">
        <f>"http://www.mpce.mp.br/wp-content/uploads/2022/08/"&amp;M24&amp;".pdf"</f>
        <v>http://www.mpce.mp.br/wp-content/uploads/2022/08/2022NE00057.pdf</v>
      </c>
    </row>
    <row r="25" spans="1:14" ht="57" x14ac:dyDescent="0.25">
      <c r="A25" s="3" t="s">
        <v>22</v>
      </c>
      <c r="B25" s="4" t="s">
        <v>23</v>
      </c>
      <c r="C25" s="41" t="str">
        <f>HYPERLINK("http://www.mpce.mp.br/wp-content/uploads/2022/08/Contrato-043-2013.pdf","13209/2013-3")</f>
        <v>13209/2013-3</v>
      </c>
      <c r="D25" s="5">
        <v>44593</v>
      </c>
      <c r="E25" s="19" t="s">
        <v>153</v>
      </c>
      <c r="F25" s="4" t="s">
        <v>25</v>
      </c>
      <c r="G25" s="7" t="str">
        <f t="shared" si="0"/>
        <v>2022NE00058</v>
      </c>
      <c r="H25" s="22" t="s">
        <v>314</v>
      </c>
      <c r="I25" s="6" t="s">
        <v>219</v>
      </c>
      <c r="J25" s="20" t="s">
        <v>268</v>
      </c>
      <c r="L25" s="14"/>
      <c r="M25" t="s">
        <v>380</v>
      </c>
      <c r="N25" t="str">
        <f t="shared" ref="N25:N88" si="2">"http://www.mpce.mp.br/wp-content/uploads/2022/08/"&amp;M25&amp;".pdf"</f>
        <v>http://www.mpce.mp.br/wp-content/uploads/2022/08/2022NE00058.pdf</v>
      </c>
    </row>
    <row r="26" spans="1:14" ht="42.75" x14ac:dyDescent="0.25">
      <c r="A26" s="3" t="s">
        <v>22</v>
      </c>
      <c r="B26" s="4" t="s">
        <v>23</v>
      </c>
      <c r="C26" s="41" t="str">
        <f>HYPERLINK("http://www.mpce.mp.br/wp-content/uploads/2022/08/Contrato-040-2018-FRANCISCO-EDMILSON-Loc.-PROM.-CRATEUS.pdf","37099/2017-1")</f>
        <v>37099/2017-1</v>
      </c>
      <c r="D26" s="5">
        <v>44593</v>
      </c>
      <c r="E26" s="19" t="s">
        <v>154</v>
      </c>
      <c r="F26" s="4" t="s">
        <v>25</v>
      </c>
      <c r="G26" s="7" t="str">
        <f t="shared" si="0"/>
        <v>2022NE00059</v>
      </c>
      <c r="H26" s="22" t="s">
        <v>315</v>
      </c>
      <c r="I26" s="6" t="s">
        <v>220</v>
      </c>
      <c r="J26" s="20" t="s">
        <v>269</v>
      </c>
      <c r="L26" s="14"/>
      <c r="M26" t="s">
        <v>381</v>
      </c>
      <c r="N26" t="str">
        <f t="shared" si="2"/>
        <v>http://www.mpce.mp.br/wp-content/uploads/2022/08/2022NE00059.pdf</v>
      </c>
    </row>
    <row r="27" spans="1:14" ht="57" x14ac:dyDescent="0.25">
      <c r="A27" s="3" t="s">
        <v>22</v>
      </c>
      <c r="B27" s="4" t="s">
        <v>23</v>
      </c>
      <c r="C27" s="41" t="str">
        <f>HYPERLINK("http://www.mpce.mp.br/wp-content/uploads/2022/08/Contrato-no-037-2011-CPL-PGJ-x-Maria-Da-Cunha-Angelim.pdf","22788/2011-9")</f>
        <v>22788/2011-9</v>
      </c>
      <c r="D27" s="5">
        <v>44593</v>
      </c>
      <c r="E27" s="19" t="s">
        <v>155</v>
      </c>
      <c r="F27" s="4" t="s">
        <v>25</v>
      </c>
      <c r="G27" s="7" t="str">
        <f t="shared" si="0"/>
        <v>2022NE00060</v>
      </c>
      <c r="H27" s="22" t="s">
        <v>316</v>
      </c>
      <c r="I27" s="6" t="s">
        <v>221</v>
      </c>
      <c r="J27" s="20" t="s">
        <v>270</v>
      </c>
      <c r="L27" s="14"/>
      <c r="M27" t="s">
        <v>382</v>
      </c>
      <c r="N27" t="str">
        <f t="shared" si="2"/>
        <v>http://www.mpce.mp.br/wp-content/uploads/2022/08/2022NE00060.pdf</v>
      </c>
    </row>
    <row r="28" spans="1:14" ht="57" x14ac:dyDescent="0.25">
      <c r="A28" s="3" t="s">
        <v>22</v>
      </c>
      <c r="B28" s="4" t="s">
        <v>23</v>
      </c>
      <c r="C28" s="41" t="str">
        <f>HYPERLINK("http://www.mpce.mp.br/wp-content/uploads/2022/08/Contrato-029-2012.pdf","10221/2012-3")</f>
        <v>10221/2012-3</v>
      </c>
      <c r="D28" s="5">
        <v>44593</v>
      </c>
      <c r="E28" s="19" t="s">
        <v>156</v>
      </c>
      <c r="F28" s="4" t="s">
        <v>25</v>
      </c>
      <c r="G28" s="7" t="str">
        <f t="shared" si="0"/>
        <v>2022NE00061</v>
      </c>
      <c r="H28" s="22" t="s">
        <v>317</v>
      </c>
      <c r="I28" s="6" t="s">
        <v>222</v>
      </c>
      <c r="J28" s="20" t="s">
        <v>271</v>
      </c>
      <c r="L28" s="14"/>
      <c r="M28" t="s">
        <v>383</v>
      </c>
      <c r="N28" t="str">
        <f t="shared" si="2"/>
        <v>http://www.mpce.mp.br/wp-content/uploads/2022/08/2022NE00061.pdf</v>
      </c>
    </row>
    <row r="29" spans="1:14" ht="57" x14ac:dyDescent="0.25">
      <c r="A29" s="3" t="s">
        <v>22</v>
      </c>
      <c r="B29" s="4" t="s">
        <v>23</v>
      </c>
      <c r="C29" s="41" t="str">
        <f>HYPERLINK("http://www.mpce.mp.br/wp-content/uploads/2022/08/Contrato-022-2013.pdf","17513/2012-6")</f>
        <v>17513/2012-6</v>
      </c>
      <c r="D29" s="5">
        <v>44593</v>
      </c>
      <c r="E29" s="19" t="s">
        <v>157</v>
      </c>
      <c r="F29" s="4" t="s">
        <v>25</v>
      </c>
      <c r="G29" s="7" t="str">
        <f t="shared" si="0"/>
        <v>2022NE00062</v>
      </c>
      <c r="H29" s="22" t="s">
        <v>318</v>
      </c>
      <c r="I29" s="6" t="s">
        <v>223</v>
      </c>
      <c r="J29" s="20" t="s">
        <v>272</v>
      </c>
      <c r="L29" s="14"/>
      <c r="M29" t="s">
        <v>384</v>
      </c>
      <c r="N29" t="str">
        <f t="shared" si="2"/>
        <v>http://www.mpce.mp.br/wp-content/uploads/2022/08/2022NE00062.pdf</v>
      </c>
    </row>
    <row r="30" spans="1:14" ht="57" x14ac:dyDescent="0.25">
      <c r="A30" s="3" t="s">
        <v>22</v>
      </c>
      <c r="B30" s="4" t="s">
        <v>23</v>
      </c>
      <c r="C30" s="41" t="str">
        <f>HYPERLINK("http://www.mpce.mp.br/wp-content/uploads/2022/08/Contrato-022-2010.pdf","5759/2010-3")</f>
        <v>5759/2010-3</v>
      </c>
      <c r="D30" s="5">
        <v>44593</v>
      </c>
      <c r="E30" s="19" t="s">
        <v>158</v>
      </c>
      <c r="F30" s="4" t="s">
        <v>25</v>
      </c>
      <c r="G30" s="7" t="str">
        <f t="shared" si="0"/>
        <v>2022NE00063</v>
      </c>
      <c r="H30" s="22" t="s">
        <v>319</v>
      </c>
      <c r="I30" s="6" t="s">
        <v>224</v>
      </c>
      <c r="J30" s="20" t="s">
        <v>273</v>
      </c>
      <c r="L30" s="14"/>
      <c r="M30" t="s">
        <v>385</v>
      </c>
      <c r="N30" t="str">
        <f t="shared" si="2"/>
        <v>http://www.mpce.mp.br/wp-content/uploads/2022/08/2022NE00063.pdf</v>
      </c>
    </row>
    <row r="31" spans="1:14" ht="57" x14ac:dyDescent="0.25">
      <c r="A31" s="3" t="s">
        <v>22</v>
      </c>
      <c r="B31" s="4" t="s">
        <v>23</v>
      </c>
      <c r="C31" s="41" t="str">
        <f>HYPERLINK("http://www.mpce.mp.br/wp-content/uploads/2022/08/CONTRATO-009-2016-LOCACAO-CANINDE.pdf","00135/2016-8")</f>
        <v>00135/2016-8</v>
      </c>
      <c r="D31" s="5">
        <v>44593</v>
      </c>
      <c r="E31" s="19" t="s">
        <v>159</v>
      </c>
      <c r="F31" s="4" t="s">
        <v>25</v>
      </c>
      <c r="G31" s="7" t="str">
        <f t="shared" si="0"/>
        <v>2022NE00064</v>
      </c>
      <c r="H31" s="22" t="s">
        <v>320</v>
      </c>
      <c r="I31" s="6" t="s">
        <v>113</v>
      </c>
      <c r="J31" s="20" t="s">
        <v>274</v>
      </c>
      <c r="L31" s="14"/>
      <c r="M31" t="s">
        <v>386</v>
      </c>
      <c r="N31" t="str">
        <f t="shared" si="2"/>
        <v>http://www.mpce.mp.br/wp-content/uploads/2022/08/2022NE00064.pdf</v>
      </c>
    </row>
    <row r="32" spans="1:14" ht="57" x14ac:dyDescent="0.25">
      <c r="A32" s="3" t="s">
        <v>22</v>
      </c>
      <c r="B32" s="4" t="s">
        <v>23</v>
      </c>
      <c r="C32" s="41" t="str">
        <f>HYPERLINK("http://www.mpce.mp.br/wp-content/uploads/2022/08/Contrato-008-2017.pdf","67950/2016-0")</f>
        <v>67950/2016-0</v>
      </c>
      <c r="D32" s="5">
        <v>44593</v>
      </c>
      <c r="E32" s="19" t="s">
        <v>160</v>
      </c>
      <c r="F32" s="4" t="s">
        <v>25</v>
      </c>
      <c r="G32" s="7" t="str">
        <f t="shared" si="0"/>
        <v>2022NE00065</v>
      </c>
      <c r="H32" s="22" t="s">
        <v>321</v>
      </c>
      <c r="I32" s="6" t="s">
        <v>225</v>
      </c>
      <c r="J32" s="20" t="s">
        <v>275</v>
      </c>
      <c r="L32" s="14"/>
      <c r="M32" t="s">
        <v>387</v>
      </c>
      <c r="N32" t="str">
        <f t="shared" si="2"/>
        <v>http://www.mpce.mp.br/wp-content/uploads/2022/08/2022NE00065.pdf</v>
      </c>
    </row>
    <row r="33" spans="1:14" ht="25.5" x14ac:dyDescent="0.25">
      <c r="A33" s="3" t="s">
        <v>22</v>
      </c>
      <c r="B33" s="11" t="s">
        <v>140</v>
      </c>
      <c r="C33" s="41" t="str">
        <f>HYPERLINK("http://www8.mpce.mp.br/Dispensa/092021000310512.pdf","09.2021.00031051-2")</f>
        <v>09.2021.00031051-2</v>
      </c>
      <c r="D33" s="5">
        <v>44593</v>
      </c>
      <c r="E33" s="20" t="s">
        <v>147</v>
      </c>
      <c r="F33" s="4" t="s">
        <v>461</v>
      </c>
      <c r="G33" s="7" t="str">
        <f t="shared" si="0"/>
        <v>2022NE00066</v>
      </c>
      <c r="H33" s="22" t="s">
        <v>322</v>
      </c>
      <c r="I33" s="6" t="s">
        <v>226</v>
      </c>
      <c r="J33" s="20" t="s">
        <v>276</v>
      </c>
      <c r="L33" s="14"/>
      <c r="M33" t="s">
        <v>388</v>
      </c>
      <c r="N33" t="str">
        <f t="shared" si="2"/>
        <v>http://www.mpce.mp.br/wp-content/uploads/2022/08/2022NE00066.pdf</v>
      </c>
    </row>
    <row r="34" spans="1:14" ht="57" x14ac:dyDescent="0.25">
      <c r="A34" s="3" t="s">
        <v>22</v>
      </c>
      <c r="B34" s="4" t="s">
        <v>462</v>
      </c>
      <c r="C34" s="41" t="str">
        <f>HYPERLINK("http://www.mpce.mp.br/wp-content/uploads/2022/08/Contrato-026-2020.pdf","38416/2018-4")</f>
        <v>38416/2018-4</v>
      </c>
      <c r="D34" s="5">
        <v>44593</v>
      </c>
      <c r="E34" s="19" t="s">
        <v>161</v>
      </c>
      <c r="F34" s="4" t="s">
        <v>463</v>
      </c>
      <c r="G34" s="7" t="str">
        <f t="shared" si="0"/>
        <v>2022NE00067</v>
      </c>
      <c r="H34" s="22" t="s">
        <v>323</v>
      </c>
      <c r="I34" s="6" t="s">
        <v>227</v>
      </c>
      <c r="J34" s="20" t="s">
        <v>277</v>
      </c>
      <c r="L34" s="14"/>
      <c r="M34" t="s">
        <v>389</v>
      </c>
      <c r="N34" t="str">
        <f t="shared" si="2"/>
        <v>http://www.mpce.mp.br/wp-content/uploads/2022/08/2022NE00067.pdf</v>
      </c>
    </row>
    <row r="35" spans="1:14" ht="71.25" x14ac:dyDescent="0.25">
      <c r="A35" s="3" t="s">
        <v>22</v>
      </c>
      <c r="B35" s="4" t="s">
        <v>23</v>
      </c>
      <c r="C35" s="41" t="str">
        <f>HYPERLINK("http://www8.mpce.mp.br/Dispensa/092021000219739.pdf","09.2021.00021973-9")</f>
        <v>09.2021.00021973-9</v>
      </c>
      <c r="D35" s="5">
        <v>44593</v>
      </c>
      <c r="E35" s="19" t="s">
        <v>162</v>
      </c>
      <c r="F35" s="4" t="s">
        <v>25</v>
      </c>
      <c r="G35" s="7" t="str">
        <f t="shared" si="0"/>
        <v>2022NE00068</v>
      </c>
      <c r="H35" s="22" t="s">
        <v>324</v>
      </c>
      <c r="I35" s="6" t="s">
        <v>228</v>
      </c>
      <c r="J35" s="20" t="s">
        <v>278</v>
      </c>
      <c r="L35" s="14"/>
      <c r="M35" t="s">
        <v>390</v>
      </c>
      <c r="N35" t="str">
        <f t="shared" si="2"/>
        <v>http://www.mpce.mp.br/wp-content/uploads/2022/08/2022NE00068.pdf</v>
      </c>
    </row>
    <row r="36" spans="1:14" ht="85.5" x14ac:dyDescent="0.25">
      <c r="A36" s="3" t="s">
        <v>22</v>
      </c>
      <c r="B36" s="4" t="s">
        <v>23</v>
      </c>
      <c r="C36" s="41" t="str">
        <f>HYPERLINK("http://www8.mpce.mp.br/Dispensa/092021000219739.pdf","09.2021.00021973-9")</f>
        <v>09.2021.00021973-9</v>
      </c>
      <c r="D36" s="5">
        <v>44593</v>
      </c>
      <c r="E36" s="19" t="s">
        <v>163</v>
      </c>
      <c r="F36" s="4" t="s">
        <v>25</v>
      </c>
      <c r="G36" s="7" t="str">
        <f t="shared" si="0"/>
        <v>2022NE00069</v>
      </c>
      <c r="H36" s="22" t="s">
        <v>325</v>
      </c>
      <c r="I36" s="6" t="s">
        <v>228</v>
      </c>
      <c r="J36" s="20" t="s">
        <v>278</v>
      </c>
      <c r="L36" s="14"/>
      <c r="M36" t="s">
        <v>391</v>
      </c>
      <c r="N36" t="str">
        <f t="shared" si="2"/>
        <v>http://www.mpce.mp.br/wp-content/uploads/2022/08/2022NE00069.pdf</v>
      </c>
    </row>
    <row r="37" spans="1:14" ht="57" x14ac:dyDescent="0.25">
      <c r="A37" s="3" t="s">
        <v>22</v>
      </c>
      <c r="B37" s="4" t="s">
        <v>23</v>
      </c>
      <c r="C37" s="41" t="str">
        <f>HYPERLINK("http://www8.mpce.mp.br/Dispensa/092021000047808.pdf","09.2021.00004780-8")</f>
        <v>09.2021.00004780-8</v>
      </c>
      <c r="D37" s="5">
        <v>44593</v>
      </c>
      <c r="E37" s="19" t="s">
        <v>164</v>
      </c>
      <c r="F37" s="4" t="s">
        <v>25</v>
      </c>
      <c r="G37" s="7" t="str">
        <f t="shared" si="0"/>
        <v>2022NE00070</v>
      </c>
      <c r="H37" s="22" t="s">
        <v>320</v>
      </c>
      <c r="I37" s="6" t="s">
        <v>229</v>
      </c>
      <c r="J37" s="20" t="s">
        <v>279</v>
      </c>
      <c r="L37" s="14"/>
      <c r="M37" t="s">
        <v>392</v>
      </c>
      <c r="N37" t="str">
        <f t="shared" si="2"/>
        <v>http://www.mpce.mp.br/wp-content/uploads/2022/08/2022NE00070.pdf</v>
      </c>
    </row>
    <row r="38" spans="1:14" ht="57" x14ac:dyDescent="0.25">
      <c r="A38" s="3" t="s">
        <v>22</v>
      </c>
      <c r="B38" s="4" t="s">
        <v>23</v>
      </c>
      <c r="C38" s="41" t="str">
        <f>HYPERLINK("http://www8.mpce.mp.br/Dispensa/092021000155016.pdf","09.2021.00015501-6")</f>
        <v>09.2021.00015501-6</v>
      </c>
      <c r="D38" s="5">
        <v>44593</v>
      </c>
      <c r="E38" s="19" t="s">
        <v>165</v>
      </c>
      <c r="F38" s="4" t="s">
        <v>25</v>
      </c>
      <c r="G38" s="7" t="str">
        <f t="shared" si="0"/>
        <v>2022NE00071</v>
      </c>
      <c r="H38" s="22" t="s">
        <v>326</v>
      </c>
      <c r="I38" s="6" t="s">
        <v>230</v>
      </c>
      <c r="J38" s="20" t="s">
        <v>280</v>
      </c>
      <c r="L38" s="14"/>
      <c r="M38" t="s">
        <v>393</v>
      </c>
      <c r="N38" t="str">
        <f t="shared" si="2"/>
        <v>http://www.mpce.mp.br/wp-content/uploads/2022/08/2022NE00071.pdf</v>
      </c>
    </row>
    <row r="39" spans="1:14" ht="57" x14ac:dyDescent="0.25">
      <c r="A39" s="3" t="s">
        <v>22</v>
      </c>
      <c r="B39" s="4" t="s">
        <v>23</v>
      </c>
      <c r="C39" s="41" t="str">
        <f>HYPERLINK("http://www.mpce.mp.br/wp-content/uploads/2022/08/CONTRATO-048-2019.pdf","19840/2019-6")</f>
        <v>19840/2019-6</v>
      </c>
      <c r="D39" s="5">
        <v>44593</v>
      </c>
      <c r="E39" s="19" t="s">
        <v>166</v>
      </c>
      <c r="F39" s="4" t="s">
        <v>145</v>
      </c>
      <c r="G39" s="7" t="str">
        <f t="shared" si="0"/>
        <v>2022NE00072</v>
      </c>
      <c r="H39" s="22" t="s">
        <v>327</v>
      </c>
      <c r="I39" s="6" t="s">
        <v>231</v>
      </c>
      <c r="J39" s="20" t="s">
        <v>281</v>
      </c>
      <c r="L39" s="14"/>
      <c r="M39" t="s">
        <v>394</v>
      </c>
      <c r="N39" t="str">
        <f t="shared" si="2"/>
        <v>http://www.mpce.mp.br/wp-content/uploads/2022/08/2022NE00072.pdf</v>
      </c>
    </row>
    <row r="40" spans="1:14" ht="71.25" x14ac:dyDescent="0.25">
      <c r="A40" s="3" t="s">
        <v>22</v>
      </c>
      <c r="B40" s="4" t="s">
        <v>23</v>
      </c>
      <c r="C40" s="41" t="str">
        <f>HYPERLINK("http://www8.mpce.mp.br/Dispensa/092021000219739.pdf","09.2021.00021973-9")</f>
        <v>09.2021.00021973-9</v>
      </c>
      <c r="D40" s="5">
        <v>44593</v>
      </c>
      <c r="E40" s="19" t="s">
        <v>167</v>
      </c>
      <c r="F40" s="4" t="s">
        <v>25</v>
      </c>
      <c r="G40" s="7" t="str">
        <f t="shared" si="0"/>
        <v>2022NE00073</v>
      </c>
      <c r="H40" s="22" t="s">
        <v>324</v>
      </c>
      <c r="I40" s="6" t="s">
        <v>232</v>
      </c>
      <c r="J40" s="20" t="s">
        <v>278</v>
      </c>
      <c r="L40" s="14"/>
      <c r="M40" t="s">
        <v>395</v>
      </c>
      <c r="N40" t="str">
        <f t="shared" si="2"/>
        <v>http://www.mpce.mp.br/wp-content/uploads/2022/08/2022NE00073.pdf</v>
      </c>
    </row>
    <row r="41" spans="1:14" ht="85.5" x14ac:dyDescent="0.25">
      <c r="A41" s="3" t="s">
        <v>22</v>
      </c>
      <c r="B41" s="4" t="s">
        <v>23</v>
      </c>
      <c r="C41" s="41" t="str">
        <f>HYPERLINK("http://www8.mpce.mp.br/Dispensa/092021000219739.pdf","09.2021.00021973-9")</f>
        <v>09.2021.00021973-9</v>
      </c>
      <c r="D41" s="5">
        <v>44593</v>
      </c>
      <c r="E41" s="19" t="s">
        <v>163</v>
      </c>
      <c r="F41" s="4" t="s">
        <v>25</v>
      </c>
      <c r="G41" s="7" t="str">
        <f t="shared" si="0"/>
        <v>2022NE00074</v>
      </c>
      <c r="H41" s="22" t="s">
        <v>325</v>
      </c>
      <c r="I41" s="6" t="s">
        <v>232</v>
      </c>
      <c r="J41" s="20" t="s">
        <v>278</v>
      </c>
      <c r="L41" s="14"/>
      <c r="M41" t="s">
        <v>396</v>
      </c>
      <c r="N41" t="str">
        <f t="shared" si="2"/>
        <v>http://www.mpce.mp.br/wp-content/uploads/2022/08/2022NE00074.pdf</v>
      </c>
    </row>
    <row r="42" spans="1:14" ht="71.25" x14ac:dyDescent="0.25">
      <c r="A42" s="3" t="s">
        <v>22</v>
      </c>
      <c r="B42" s="4" t="s">
        <v>23</v>
      </c>
      <c r="C42" s="41" t="str">
        <f>HYPERLINK("http://www8.mpce.mp.br/Dispensa/092021000219739.pdf","09.2021.00021973-9")</f>
        <v>09.2021.00021973-9</v>
      </c>
      <c r="D42" s="5">
        <v>44593</v>
      </c>
      <c r="E42" s="19" t="s">
        <v>168</v>
      </c>
      <c r="F42" s="4" t="s">
        <v>145</v>
      </c>
      <c r="G42" s="7" t="str">
        <f t="shared" si="0"/>
        <v>2022NE00075</v>
      </c>
      <c r="H42" s="22" t="s">
        <v>324</v>
      </c>
      <c r="I42" s="6" t="s">
        <v>228</v>
      </c>
      <c r="J42" s="20" t="s">
        <v>278</v>
      </c>
      <c r="L42" s="14"/>
      <c r="M42" t="s">
        <v>397</v>
      </c>
      <c r="N42" t="str">
        <f t="shared" si="2"/>
        <v>http://www.mpce.mp.br/wp-content/uploads/2022/08/2022NE00075.pdf</v>
      </c>
    </row>
    <row r="43" spans="1:14" ht="42.75" x14ac:dyDescent="0.25">
      <c r="A43" s="3" t="s">
        <v>22</v>
      </c>
      <c r="B43" s="4" t="s">
        <v>23</v>
      </c>
      <c r="C43" s="41" t="str">
        <f>HYPERLINK("http://www.mpce.mp.br/wp-content/uploads/2022/08/Contrato-008-2015-Promotorias-de-Russas-PGJ-X-LEDA-SCIPIAO.pdf","5949/2014-2")</f>
        <v>5949/2014-2</v>
      </c>
      <c r="D43" s="5">
        <v>44593</v>
      </c>
      <c r="E43" s="19" t="s">
        <v>169</v>
      </c>
      <c r="F43" s="4" t="s">
        <v>25</v>
      </c>
      <c r="G43" s="7" t="str">
        <f t="shared" si="0"/>
        <v>2022NE00076</v>
      </c>
      <c r="H43" s="22" t="s">
        <v>328</v>
      </c>
      <c r="I43" s="6" t="s">
        <v>233</v>
      </c>
      <c r="J43" s="20" t="s">
        <v>282</v>
      </c>
      <c r="L43" s="14"/>
      <c r="M43" t="s">
        <v>398</v>
      </c>
      <c r="N43" t="str">
        <f t="shared" si="2"/>
        <v>http://www.mpce.mp.br/wp-content/uploads/2022/08/2022NE00076.pdf</v>
      </c>
    </row>
    <row r="44" spans="1:14" ht="85.5" x14ac:dyDescent="0.25">
      <c r="A44" s="3" t="s">
        <v>22</v>
      </c>
      <c r="B44" s="4" t="s">
        <v>23</v>
      </c>
      <c r="C44" s="41" t="str">
        <f>HYPERLINK("http://www8.mpce.mp.br/Dispensa/092021000219739.pdf","09.2021.00021973-9")</f>
        <v>09.2021.00021973-9</v>
      </c>
      <c r="D44" s="5">
        <v>44593</v>
      </c>
      <c r="E44" s="19" t="s">
        <v>163</v>
      </c>
      <c r="F44" s="4" t="s">
        <v>145</v>
      </c>
      <c r="G44" s="7" t="str">
        <f t="shared" si="0"/>
        <v>2022NE00077</v>
      </c>
      <c r="H44" s="22" t="s">
        <v>325</v>
      </c>
      <c r="I44" s="6" t="s">
        <v>228</v>
      </c>
      <c r="J44" s="20" t="s">
        <v>278</v>
      </c>
      <c r="L44" s="14"/>
      <c r="M44" t="s">
        <v>399</v>
      </c>
      <c r="N44" t="str">
        <f t="shared" si="2"/>
        <v>http://www.mpce.mp.br/wp-content/uploads/2022/08/2022NE00077.pdf</v>
      </c>
    </row>
    <row r="45" spans="1:14" ht="57" x14ac:dyDescent="0.25">
      <c r="A45" s="3" t="s">
        <v>22</v>
      </c>
      <c r="B45" s="4" t="s">
        <v>23</v>
      </c>
      <c r="C45" s="41" t="str">
        <f>HYPERLINK("http://www.mpce.mp.br/wp-content/uploads/2022/08/Contrato-004-2013.pdf","2241/2012-1")</f>
        <v>2241/2012-1</v>
      </c>
      <c r="D45" s="5">
        <v>44593</v>
      </c>
      <c r="E45" s="19" t="s">
        <v>170</v>
      </c>
      <c r="F45" s="4" t="s">
        <v>145</v>
      </c>
      <c r="G45" s="7" t="str">
        <f t="shared" si="0"/>
        <v>2022NE00078</v>
      </c>
      <c r="H45" s="22" t="s">
        <v>329</v>
      </c>
      <c r="I45" s="6" t="s">
        <v>234</v>
      </c>
      <c r="J45" s="20" t="s">
        <v>283</v>
      </c>
      <c r="L45" s="14"/>
      <c r="M45" t="s">
        <v>400</v>
      </c>
      <c r="N45" t="str">
        <f t="shared" si="2"/>
        <v>http://www.mpce.mp.br/wp-content/uploads/2022/08/2022NE00078.pdf</v>
      </c>
    </row>
    <row r="46" spans="1:14" ht="42.75" x14ac:dyDescent="0.25">
      <c r="A46" s="3" t="s">
        <v>22</v>
      </c>
      <c r="B46" s="4" t="s">
        <v>23</v>
      </c>
      <c r="C46" s="41" t="str">
        <f>HYPERLINK("http://www.mpce.mp.br/wp-content/uploads/2022/08/Contrato-002-2017.pdf","19872/2016-5")</f>
        <v>19872/2016-5</v>
      </c>
      <c r="D46" s="5">
        <v>44593</v>
      </c>
      <c r="E46" s="19" t="s">
        <v>171</v>
      </c>
      <c r="F46" s="4" t="s">
        <v>25</v>
      </c>
      <c r="G46" s="7" t="str">
        <f t="shared" si="0"/>
        <v>2022NE00079</v>
      </c>
      <c r="H46" s="22" t="s">
        <v>330</v>
      </c>
      <c r="I46" s="6" t="s">
        <v>235</v>
      </c>
      <c r="J46" s="20" t="s">
        <v>284</v>
      </c>
      <c r="L46" s="14"/>
      <c r="M46" t="s">
        <v>401</v>
      </c>
      <c r="N46" t="str">
        <f t="shared" si="2"/>
        <v>http://www.mpce.mp.br/wp-content/uploads/2022/08/2022NE00079.pdf</v>
      </c>
    </row>
    <row r="47" spans="1:14" ht="42.75" x14ac:dyDescent="0.25">
      <c r="A47" s="3" t="s">
        <v>22</v>
      </c>
      <c r="B47" s="4" t="s">
        <v>23</v>
      </c>
      <c r="C47" s="41" t="str">
        <f>HYPERLINK("http://www.mpce.mp.br/wp-content/uploads/2022/08/Contrato-N°-004.2020-1.pdf","31033/2019-2")</f>
        <v>31033/2019-2</v>
      </c>
      <c r="D47" s="5">
        <v>44593</v>
      </c>
      <c r="E47" s="19" t="s">
        <v>172</v>
      </c>
      <c r="F47" s="4" t="s">
        <v>25</v>
      </c>
      <c r="G47" s="7" t="str">
        <f t="shared" si="0"/>
        <v>2022NE00081</v>
      </c>
      <c r="H47" s="22" t="s">
        <v>331</v>
      </c>
      <c r="I47" s="6" t="s">
        <v>236</v>
      </c>
      <c r="J47" s="20" t="s">
        <v>285</v>
      </c>
      <c r="L47" s="14"/>
      <c r="M47" t="s">
        <v>402</v>
      </c>
      <c r="N47" t="str">
        <f t="shared" si="2"/>
        <v>http://www.mpce.mp.br/wp-content/uploads/2022/08/2022NE00081.pdf</v>
      </c>
    </row>
    <row r="48" spans="1:14" ht="57" x14ac:dyDescent="0.25">
      <c r="A48" s="3" t="s">
        <v>22</v>
      </c>
      <c r="B48" s="4" t="s">
        <v>23</v>
      </c>
      <c r="C48" s="41" t="str">
        <f>HYPERLINK("http://www.mpce.mp.br/wp-content/uploads/2022/08/Contrato-020-2017.pdf","45277/2016-5")</f>
        <v>45277/2016-5</v>
      </c>
      <c r="D48" s="5">
        <v>44593</v>
      </c>
      <c r="E48" s="19" t="s">
        <v>173</v>
      </c>
      <c r="F48" s="4" t="s">
        <v>145</v>
      </c>
      <c r="G48" s="7" t="str">
        <f t="shared" si="0"/>
        <v>2022NE00082</v>
      </c>
      <c r="H48" s="22" t="s">
        <v>332</v>
      </c>
      <c r="I48" s="6" t="s">
        <v>237</v>
      </c>
      <c r="J48" s="20" t="s">
        <v>286</v>
      </c>
      <c r="L48" s="14"/>
      <c r="M48" t="s">
        <v>403</v>
      </c>
      <c r="N48" t="str">
        <f t="shared" si="2"/>
        <v>http://www.mpce.mp.br/wp-content/uploads/2022/08/2022NE00082.pdf</v>
      </c>
    </row>
    <row r="49" spans="1:14" ht="71.25" x14ac:dyDescent="0.25">
      <c r="A49" s="3" t="s">
        <v>22</v>
      </c>
      <c r="B49" s="4" t="s">
        <v>23</v>
      </c>
      <c r="C49" s="41" t="str">
        <f>HYPERLINK("http://www.mpce.mp.br/wp-content/uploads/2022/08/Contrato-012-2017-Locacao-J.-NORTE.pdf","36571/2016-2")</f>
        <v>36571/2016-2</v>
      </c>
      <c r="D49" s="5">
        <v>44593</v>
      </c>
      <c r="E49" s="19" t="s">
        <v>174</v>
      </c>
      <c r="F49" s="4" t="s">
        <v>25</v>
      </c>
      <c r="G49" s="7" t="str">
        <f t="shared" si="0"/>
        <v>2022NE00083</v>
      </c>
      <c r="H49" s="22" t="s">
        <v>333</v>
      </c>
      <c r="I49" s="6" t="s">
        <v>238</v>
      </c>
      <c r="J49" s="20" t="s">
        <v>287</v>
      </c>
      <c r="L49" s="14"/>
      <c r="M49" t="s">
        <v>404</v>
      </c>
      <c r="N49" t="str">
        <f t="shared" si="2"/>
        <v>http://www.mpce.mp.br/wp-content/uploads/2022/08/2022NE00083.pdf</v>
      </c>
    </row>
    <row r="50" spans="1:14" ht="71.25" x14ac:dyDescent="0.25">
      <c r="A50" s="3" t="s">
        <v>22</v>
      </c>
      <c r="B50" s="4" t="s">
        <v>23</v>
      </c>
      <c r="C50" s="41" t="str">
        <f>HYPERLINK("http://www.mpce.mp.br/wp-content/uploads/2022/08/Contrato-012-2017-Locacao-J.-NORTE.pdf","36571/2016-2")</f>
        <v>36571/2016-2</v>
      </c>
      <c r="D50" s="5">
        <v>44593</v>
      </c>
      <c r="E50" s="19" t="s">
        <v>175</v>
      </c>
      <c r="F50" s="4" t="s">
        <v>464</v>
      </c>
      <c r="G50" s="7" t="str">
        <f t="shared" si="0"/>
        <v>2022NE00084</v>
      </c>
      <c r="H50" s="22" t="s">
        <v>334</v>
      </c>
      <c r="I50" s="6" t="s">
        <v>238</v>
      </c>
      <c r="J50" s="20" t="s">
        <v>287</v>
      </c>
      <c r="L50" s="14"/>
      <c r="M50" t="s">
        <v>405</v>
      </c>
      <c r="N50" t="str">
        <f t="shared" si="2"/>
        <v>http://www.mpce.mp.br/wp-content/uploads/2022/08/2022NE00084.pdf</v>
      </c>
    </row>
    <row r="51" spans="1:14" s="28" customFormat="1" ht="51" x14ac:dyDescent="0.25">
      <c r="A51" s="23" t="s">
        <v>22</v>
      </c>
      <c r="B51" s="4" t="s">
        <v>23</v>
      </c>
      <c r="C51" s="41" t="str">
        <f>HYPERLINK("http://www8.mpce.mp.br/Dispensa/092022000024963.pdf","09.2022.00002496-3")</f>
        <v>09.2022.00002496-3</v>
      </c>
      <c r="D51" s="5">
        <v>44593</v>
      </c>
      <c r="E51" s="25" t="s">
        <v>176</v>
      </c>
      <c r="F51" s="4" t="s">
        <v>466</v>
      </c>
      <c r="G51" s="7" t="str">
        <f t="shared" si="0"/>
        <v>2022NE00085</v>
      </c>
      <c r="H51" s="26" t="s">
        <v>335</v>
      </c>
      <c r="I51" s="27" t="s">
        <v>239</v>
      </c>
      <c r="J51" s="25" t="s">
        <v>288</v>
      </c>
      <c r="L51" s="29"/>
      <c r="M51" s="28" t="s">
        <v>406</v>
      </c>
      <c r="N51" s="28" t="str">
        <f t="shared" si="2"/>
        <v>http://www.mpce.mp.br/wp-content/uploads/2022/08/2022NE00085.pdf</v>
      </c>
    </row>
    <row r="52" spans="1:14" ht="114" x14ac:dyDescent="0.25">
      <c r="A52" s="3" t="s">
        <v>22</v>
      </c>
      <c r="B52" s="4" t="s">
        <v>23</v>
      </c>
      <c r="C52" s="41" t="str">
        <f>HYPERLINK("http://www.mpce.mp.br/wp-content/uploads/2022/08/CONTRATO-039-2019.pdf","12910/2019-4")</f>
        <v>12910/2019-4</v>
      </c>
      <c r="D52" s="5">
        <v>44594</v>
      </c>
      <c r="E52" s="19" t="s">
        <v>177</v>
      </c>
      <c r="F52" s="4" t="s">
        <v>467</v>
      </c>
      <c r="G52" s="7" t="str">
        <f t="shared" si="0"/>
        <v>2022NE00086</v>
      </c>
      <c r="H52" s="22" t="s">
        <v>336</v>
      </c>
      <c r="I52" s="6" t="s">
        <v>240</v>
      </c>
      <c r="J52" s="20" t="s">
        <v>289</v>
      </c>
      <c r="L52" s="14"/>
      <c r="M52" t="s">
        <v>407</v>
      </c>
      <c r="N52" t="str">
        <f t="shared" si="2"/>
        <v>http://www.mpce.mp.br/wp-content/uploads/2022/08/2022NE00086.pdf</v>
      </c>
    </row>
    <row r="53" spans="1:14" ht="99.75" x14ac:dyDescent="0.25">
      <c r="A53" s="3" t="s">
        <v>22</v>
      </c>
      <c r="B53" s="4" t="s">
        <v>23</v>
      </c>
      <c r="C53" s="41" t="str">
        <f>HYPERLINK("http://www.mpce.mp.br/wp-content/uploads/2022/08/CONTRATO-015-2019.pdf","6774/2019-2")</f>
        <v>6774/2019-2</v>
      </c>
      <c r="D53" s="5">
        <v>44594</v>
      </c>
      <c r="E53" s="19" t="s">
        <v>178</v>
      </c>
      <c r="F53" s="4" t="s">
        <v>467</v>
      </c>
      <c r="G53" s="7" t="str">
        <f t="shared" si="0"/>
        <v>2022NE00087</v>
      </c>
      <c r="H53" s="22" t="s">
        <v>337</v>
      </c>
      <c r="I53" s="6" t="s">
        <v>241</v>
      </c>
      <c r="J53" s="20" t="s">
        <v>290</v>
      </c>
      <c r="L53" s="14"/>
      <c r="M53" t="s">
        <v>408</v>
      </c>
      <c r="N53" t="str">
        <f t="shared" si="2"/>
        <v>http://www.mpce.mp.br/wp-content/uploads/2022/08/2022NE00087.pdf</v>
      </c>
    </row>
    <row r="54" spans="1:14" ht="99.75" x14ac:dyDescent="0.25">
      <c r="A54" s="3" t="s">
        <v>22</v>
      </c>
      <c r="B54" s="4" t="s">
        <v>23</v>
      </c>
      <c r="C54" s="41" t="str">
        <f>HYPERLINK("http://www.mpce.mp.br/wp-content/uploads/2022/08/Contrato-014-2019.pdf","6774/2019-2")</f>
        <v>6774/2019-2</v>
      </c>
      <c r="D54" s="5">
        <v>44594</v>
      </c>
      <c r="E54" s="19" t="s">
        <v>179</v>
      </c>
      <c r="F54" s="4" t="s">
        <v>467</v>
      </c>
      <c r="G54" s="7" t="str">
        <f t="shared" si="0"/>
        <v>2022NE00088</v>
      </c>
      <c r="H54" s="22" t="s">
        <v>338</v>
      </c>
      <c r="I54" s="6" t="s">
        <v>241</v>
      </c>
      <c r="J54" s="20" t="s">
        <v>290</v>
      </c>
      <c r="L54" s="14"/>
      <c r="M54" t="s">
        <v>409</v>
      </c>
      <c r="N54" t="str">
        <f t="shared" si="2"/>
        <v>http://www.mpce.mp.br/wp-content/uploads/2022/08/2022NE00088.pdf</v>
      </c>
    </row>
    <row r="55" spans="1:14" ht="99.75" x14ac:dyDescent="0.25">
      <c r="A55" s="3" t="s">
        <v>22</v>
      </c>
      <c r="B55" s="4" t="s">
        <v>23</v>
      </c>
      <c r="C55" s="41" t="str">
        <f>HYPERLINK("http://www.mpce.mp.br/wp-content/uploads/2022/08/Contrato-013-2019.pdf","6774/2019-2")</f>
        <v>6774/2019-2</v>
      </c>
      <c r="D55" s="5">
        <v>44594</v>
      </c>
      <c r="E55" s="19" t="s">
        <v>180</v>
      </c>
      <c r="F55" s="4" t="s">
        <v>467</v>
      </c>
      <c r="G55" s="7" t="str">
        <f t="shared" si="0"/>
        <v>2022NE00089</v>
      </c>
      <c r="H55" s="22" t="s">
        <v>339</v>
      </c>
      <c r="I55" s="6" t="s">
        <v>241</v>
      </c>
      <c r="J55" s="20" t="s">
        <v>290</v>
      </c>
      <c r="L55" s="14"/>
      <c r="M55" t="s">
        <v>410</v>
      </c>
      <c r="N55" t="str">
        <f t="shared" si="2"/>
        <v>http://www.mpce.mp.br/wp-content/uploads/2022/08/2022NE00089.pdf</v>
      </c>
    </row>
    <row r="56" spans="1:14" ht="99.75" x14ac:dyDescent="0.25">
      <c r="A56" s="3" t="s">
        <v>22</v>
      </c>
      <c r="B56" s="4" t="s">
        <v>23</v>
      </c>
      <c r="C56" s="41" t="str">
        <f>HYPERLINK("http://www.mpce.mp.br/wp-content/uploads/2022/08/CONTRATO-039-2019.pdf","12910/2019-4")</f>
        <v>12910/2019-4</v>
      </c>
      <c r="D56" s="5">
        <v>44594</v>
      </c>
      <c r="E56" s="19" t="s">
        <v>181</v>
      </c>
      <c r="F56" s="4" t="s">
        <v>25</v>
      </c>
      <c r="G56" s="7" t="str">
        <f t="shared" si="0"/>
        <v>2022NE00090</v>
      </c>
      <c r="H56" s="22" t="s">
        <v>315</v>
      </c>
      <c r="I56" s="6" t="s">
        <v>240</v>
      </c>
      <c r="J56" s="20" t="s">
        <v>289</v>
      </c>
      <c r="L56" s="14"/>
      <c r="M56" t="s">
        <v>411</v>
      </c>
      <c r="N56" t="str">
        <f t="shared" si="2"/>
        <v>http://www.mpce.mp.br/wp-content/uploads/2022/08/2022NE00090.pdf</v>
      </c>
    </row>
    <row r="57" spans="1:14" ht="99.75" x14ac:dyDescent="0.25">
      <c r="A57" s="3" t="s">
        <v>22</v>
      </c>
      <c r="B57" s="4" t="s">
        <v>23</v>
      </c>
      <c r="C57" s="41" t="str">
        <f>HYPERLINK("http://www.mpce.mp.br/wp-content/uploads/2022/08/CONTRATO-015-2019.pdf","6774/2019-2")</f>
        <v>6774/2019-2</v>
      </c>
      <c r="D57" s="5">
        <v>44594</v>
      </c>
      <c r="E57" s="19" t="s">
        <v>182</v>
      </c>
      <c r="F57" s="4" t="s">
        <v>145</v>
      </c>
      <c r="G57" s="7" t="str">
        <f t="shared" si="0"/>
        <v>2022NE00091</v>
      </c>
      <c r="H57" s="22" t="s">
        <v>340</v>
      </c>
      <c r="I57" s="6" t="s">
        <v>241</v>
      </c>
      <c r="J57" s="20" t="s">
        <v>290</v>
      </c>
      <c r="L57" s="14"/>
      <c r="M57" t="s">
        <v>412</v>
      </c>
      <c r="N57" t="str">
        <f t="shared" si="2"/>
        <v>http://www.mpce.mp.br/wp-content/uploads/2022/08/2022NE00091.pdf</v>
      </c>
    </row>
    <row r="58" spans="1:14" ht="99.75" x14ac:dyDescent="0.25">
      <c r="A58" s="3" t="s">
        <v>22</v>
      </c>
      <c r="B58" s="4" t="s">
        <v>23</v>
      </c>
      <c r="C58" s="41" t="str">
        <f>HYPERLINK("http://www.mpce.mp.br/wp-content/uploads/2022/08/Contrato-014-2019.pdf","6774/2019-2")</f>
        <v>6774/2019-2</v>
      </c>
      <c r="D58" s="5">
        <v>44594</v>
      </c>
      <c r="E58" s="19" t="s">
        <v>183</v>
      </c>
      <c r="F58" s="4" t="s">
        <v>145</v>
      </c>
      <c r="G58" s="7" t="str">
        <f t="shared" si="0"/>
        <v>2022NE00092</v>
      </c>
      <c r="H58" s="22" t="s">
        <v>341</v>
      </c>
      <c r="I58" s="6" t="s">
        <v>241</v>
      </c>
      <c r="J58" s="20" t="s">
        <v>290</v>
      </c>
      <c r="L58" s="14"/>
      <c r="M58" t="s">
        <v>413</v>
      </c>
      <c r="N58" t="str">
        <f t="shared" si="2"/>
        <v>http://www.mpce.mp.br/wp-content/uploads/2022/08/2022NE00092.pdf</v>
      </c>
    </row>
    <row r="59" spans="1:14" ht="99.75" x14ac:dyDescent="0.25">
      <c r="A59" s="3" t="s">
        <v>22</v>
      </c>
      <c r="B59" s="4" t="s">
        <v>23</v>
      </c>
      <c r="C59" s="41" t="str">
        <f>HYPERLINK("http://www.mpce.mp.br/wp-content/uploads/2022/08/Contrato-013-2019.pdf","6774/2019-2")</f>
        <v>6774/2019-2</v>
      </c>
      <c r="D59" s="5">
        <v>44594</v>
      </c>
      <c r="E59" s="19" t="s">
        <v>184</v>
      </c>
      <c r="F59" s="4" t="s">
        <v>145</v>
      </c>
      <c r="G59" s="7" t="str">
        <f t="shared" si="0"/>
        <v>2022NE00093</v>
      </c>
      <c r="H59" s="22" t="s">
        <v>342</v>
      </c>
      <c r="I59" s="6" t="s">
        <v>241</v>
      </c>
      <c r="J59" s="20" t="s">
        <v>290</v>
      </c>
      <c r="L59" s="14"/>
      <c r="M59" t="s">
        <v>414</v>
      </c>
      <c r="N59" t="str">
        <f t="shared" si="2"/>
        <v>http://www.mpce.mp.br/wp-content/uploads/2022/08/2022NE00093.pdf</v>
      </c>
    </row>
    <row r="60" spans="1:14" ht="99.75" x14ac:dyDescent="0.25">
      <c r="A60" s="3" t="s">
        <v>22</v>
      </c>
      <c r="B60" s="4" t="s">
        <v>23</v>
      </c>
      <c r="C60" s="41" t="str">
        <f>HYPERLINK("http://www.mpce.mp.br/wp-content/uploads/2022/08/Contrato-028-2015-PGJ-X-GALGANI-Locacao-de-Imovel-PROCAP.pdf","33570/2015-9")</f>
        <v>33570/2015-9</v>
      </c>
      <c r="D60" s="5">
        <v>44594</v>
      </c>
      <c r="E60" s="19" t="s">
        <v>185</v>
      </c>
      <c r="F60" s="4" t="s">
        <v>25</v>
      </c>
      <c r="G60" s="7" t="str">
        <f t="shared" si="0"/>
        <v>2022NE00094</v>
      </c>
      <c r="H60" s="22" t="s">
        <v>343</v>
      </c>
      <c r="I60" s="6" t="s">
        <v>242</v>
      </c>
      <c r="J60" s="20" t="s">
        <v>291</v>
      </c>
      <c r="L60" s="14"/>
      <c r="M60" t="s">
        <v>415</v>
      </c>
      <c r="N60" t="str">
        <f t="shared" si="2"/>
        <v>http://www.mpce.mp.br/wp-content/uploads/2022/08/2022NE00094.pdf</v>
      </c>
    </row>
    <row r="61" spans="1:14" ht="99.75" x14ac:dyDescent="0.25">
      <c r="A61" s="3" t="s">
        <v>22</v>
      </c>
      <c r="B61" s="4" t="s">
        <v>23</v>
      </c>
      <c r="C61" s="41" t="str">
        <f>HYPERLINK("http://www.mpce.mp.br/wp-content/uploads/2022/08/Contrato-028-2015-PGJ-X-GALGANI-Locacao-de-Imovel-PROCAP.pdf","33570/2015-9")</f>
        <v>33570/2015-9</v>
      </c>
      <c r="D61" s="5">
        <v>44594</v>
      </c>
      <c r="E61" s="19" t="s">
        <v>185</v>
      </c>
      <c r="F61" s="4" t="s">
        <v>25</v>
      </c>
      <c r="G61" s="7" t="str">
        <f t="shared" si="0"/>
        <v>2022NE00100</v>
      </c>
      <c r="H61" s="22" t="s">
        <v>343</v>
      </c>
      <c r="I61" s="6" t="s">
        <v>243</v>
      </c>
      <c r="J61" s="30">
        <v>38226790387</v>
      </c>
      <c r="L61" s="14"/>
      <c r="M61" t="s">
        <v>416</v>
      </c>
      <c r="N61" t="str">
        <f t="shared" si="2"/>
        <v>http://www.mpce.mp.br/wp-content/uploads/2022/08/2022NE00100.pdf</v>
      </c>
    </row>
    <row r="62" spans="1:14" ht="71.25" x14ac:dyDescent="0.25">
      <c r="A62" s="3" t="s">
        <v>22</v>
      </c>
      <c r="B62" s="4" t="s">
        <v>23</v>
      </c>
      <c r="C62" s="41" t="str">
        <f>HYPERLINK("http://www8.mpce.mp.br/Dispensa/092022000010547.pdf","09.2022.00001054-7")</f>
        <v>09.2022.00001054-7</v>
      </c>
      <c r="D62" s="5">
        <v>44594</v>
      </c>
      <c r="E62" s="19" t="s">
        <v>186</v>
      </c>
      <c r="F62" s="4" t="s">
        <v>145</v>
      </c>
      <c r="G62" s="7" t="str">
        <f t="shared" si="0"/>
        <v>2022NE00103</v>
      </c>
      <c r="H62" s="22" t="s">
        <v>344</v>
      </c>
      <c r="I62" s="6" t="s">
        <v>244</v>
      </c>
      <c r="J62" s="20" t="s">
        <v>292</v>
      </c>
      <c r="L62" s="14"/>
      <c r="M62" t="s">
        <v>417</v>
      </c>
      <c r="N62" t="str">
        <f t="shared" si="2"/>
        <v>http://www.mpce.mp.br/wp-content/uploads/2022/08/2022NE00103.pdf</v>
      </c>
    </row>
    <row r="63" spans="1:14" ht="42.75" x14ac:dyDescent="0.25">
      <c r="A63" s="3" t="s">
        <v>22</v>
      </c>
      <c r="B63" s="4" t="s">
        <v>23</v>
      </c>
      <c r="C63" s="41" t="str">
        <f>HYPERLINK("http://www.mpce.mp.br/wp-content/uploads/2022/08/Contrato-026-2017.pdf","36428/2016-5")</f>
        <v>36428/2016-5</v>
      </c>
      <c r="D63" s="5">
        <v>44594</v>
      </c>
      <c r="E63" s="19" t="s">
        <v>948</v>
      </c>
      <c r="F63" s="4" t="s">
        <v>25</v>
      </c>
      <c r="G63" s="7" t="str">
        <f t="shared" si="0"/>
        <v>2022NE00107</v>
      </c>
      <c r="H63" s="22" t="s">
        <v>345</v>
      </c>
      <c r="I63" s="6" t="s">
        <v>245</v>
      </c>
      <c r="J63" s="20" t="s">
        <v>293</v>
      </c>
      <c r="L63" s="14"/>
      <c r="M63" t="s">
        <v>418</v>
      </c>
      <c r="N63" t="str">
        <f t="shared" si="2"/>
        <v>http://www.mpce.mp.br/wp-content/uploads/2022/08/2022NE00107.pdf</v>
      </c>
    </row>
    <row r="64" spans="1:14" ht="57" x14ac:dyDescent="0.25">
      <c r="A64" s="3" t="s">
        <v>22</v>
      </c>
      <c r="B64" s="4" t="s">
        <v>23</v>
      </c>
      <c r="C64" s="41" t="str">
        <f>HYPERLINK("http://www.mpce.mp.br/wp-content/uploads/2022/08/Contrato-074-2019.pdf","45030/2017-6")</f>
        <v>45030/2017-6</v>
      </c>
      <c r="D64" s="5">
        <v>44594</v>
      </c>
      <c r="E64" s="19" t="s">
        <v>946</v>
      </c>
      <c r="F64" s="4" t="s">
        <v>25</v>
      </c>
      <c r="G64" s="7" t="str">
        <f t="shared" si="0"/>
        <v>2022NE00110</v>
      </c>
      <c r="H64" s="22" t="s">
        <v>346</v>
      </c>
      <c r="I64" s="6" t="s">
        <v>246</v>
      </c>
      <c r="J64" s="20" t="s">
        <v>294</v>
      </c>
      <c r="L64" s="14"/>
      <c r="M64" t="s">
        <v>419</v>
      </c>
      <c r="N64" t="str">
        <f t="shared" si="2"/>
        <v>http://www.mpce.mp.br/wp-content/uploads/2022/08/2022NE00110.pdf</v>
      </c>
    </row>
    <row r="65" spans="1:14" ht="57" x14ac:dyDescent="0.25">
      <c r="A65" s="3" t="s">
        <v>22</v>
      </c>
      <c r="B65" s="4" t="s">
        <v>23</v>
      </c>
      <c r="C65" s="41" t="str">
        <f>HYPERLINK("http://www.mpce.mp.br/wp-content/uploads/2022/08/Contrato-063-2019.pdf","23981/2019-2")</f>
        <v>23981/2019-2</v>
      </c>
      <c r="D65" s="5">
        <v>44594</v>
      </c>
      <c r="E65" s="19" t="s">
        <v>947</v>
      </c>
      <c r="F65" s="4" t="s">
        <v>467</v>
      </c>
      <c r="G65" s="7" t="str">
        <f t="shared" si="0"/>
        <v>2022NE00113</v>
      </c>
      <c r="H65" s="22" t="s">
        <v>347</v>
      </c>
      <c r="I65" s="6" t="s">
        <v>247</v>
      </c>
      <c r="J65" s="20" t="s">
        <v>295</v>
      </c>
      <c r="L65" s="14"/>
      <c r="M65" t="s">
        <v>420</v>
      </c>
      <c r="N65" t="str">
        <f t="shared" si="2"/>
        <v>http://www.mpce.mp.br/wp-content/uploads/2022/08/2022NE00113.pdf</v>
      </c>
    </row>
    <row r="66" spans="1:14" ht="42.75" x14ac:dyDescent="0.25">
      <c r="A66" s="3" t="s">
        <v>22</v>
      </c>
      <c r="B66" s="4" t="s">
        <v>23</v>
      </c>
      <c r="C66" s="41" t="str">
        <f>HYPERLINK("http://www.mpce.mp.br/wp-content/uploads/2022/08/Contrato-061-2019.pdf","23300/2019-5")</f>
        <v>23300/2019-5</v>
      </c>
      <c r="D66" s="5">
        <v>44594</v>
      </c>
      <c r="E66" s="19" t="s">
        <v>187</v>
      </c>
      <c r="F66" s="4" t="s">
        <v>25</v>
      </c>
      <c r="G66" s="7" t="str">
        <f t="shared" si="0"/>
        <v>2022NE00114</v>
      </c>
      <c r="H66" s="22" t="s">
        <v>348</v>
      </c>
      <c r="I66" s="6" t="s">
        <v>248</v>
      </c>
      <c r="J66" s="20" t="s">
        <v>296</v>
      </c>
      <c r="L66" s="14"/>
      <c r="M66" t="s">
        <v>421</v>
      </c>
      <c r="N66" t="str">
        <f t="shared" si="2"/>
        <v>http://www.mpce.mp.br/wp-content/uploads/2022/08/2022NE00114.pdf</v>
      </c>
    </row>
    <row r="67" spans="1:14" ht="57" x14ac:dyDescent="0.25">
      <c r="A67" s="3" t="s">
        <v>22</v>
      </c>
      <c r="B67" s="4" t="s">
        <v>23</v>
      </c>
      <c r="C67" s="41" t="str">
        <f>HYPERLINK("http://www.mpce.mp.br/wp-content/uploads/2022/08/Contrato-no-039-2013-CPL-PGJ-X-Promotoria-Cascavel.pdf","1460/2013-6")</f>
        <v>1460/2013-6</v>
      </c>
      <c r="D67" s="5">
        <v>44594</v>
      </c>
      <c r="E67" s="19" t="s">
        <v>950</v>
      </c>
      <c r="F67" s="4" t="s">
        <v>25</v>
      </c>
      <c r="G67" s="7" t="str">
        <f t="shared" ref="G67:G130" si="3">HYPERLINK(N67,M67)</f>
        <v>2022NE00118</v>
      </c>
      <c r="H67" s="22" t="s">
        <v>349</v>
      </c>
      <c r="I67" s="6" t="s">
        <v>249</v>
      </c>
      <c r="J67" s="20" t="s">
        <v>297</v>
      </c>
      <c r="L67" s="14"/>
      <c r="M67" t="s">
        <v>422</v>
      </c>
      <c r="N67" t="str">
        <f t="shared" si="2"/>
        <v>http://www.mpce.mp.br/wp-content/uploads/2022/08/2022NE00118.pdf</v>
      </c>
    </row>
    <row r="68" spans="1:14" ht="57" x14ac:dyDescent="0.25">
      <c r="A68" s="3" t="s">
        <v>22</v>
      </c>
      <c r="B68" s="4" t="s">
        <v>23</v>
      </c>
      <c r="C68" s="41" t="str">
        <f>HYPERLINK("http://www8.mpce.mp.br/Dispensa/092021000079244.pdf","09.2021.00007924-4")</f>
        <v>09.2021.00007924-4</v>
      </c>
      <c r="D68" s="5">
        <v>44594</v>
      </c>
      <c r="E68" s="19" t="s">
        <v>949</v>
      </c>
      <c r="F68" s="4" t="s">
        <v>466</v>
      </c>
      <c r="G68" s="7" t="str">
        <f t="shared" si="3"/>
        <v>2022NE00123</v>
      </c>
      <c r="H68" s="22" t="s">
        <v>350</v>
      </c>
      <c r="I68" s="6" t="s">
        <v>228</v>
      </c>
      <c r="J68" s="20" t="s">
        <v>278</v>
      </c>
      <c r="L68" s="14"/>
      <c r="M68" t="s">
        <v>423</v>
      </c>
      <c r="N68" t="str">
        <f t="shared" si="2"/>
        <v>http://www.mpce.mp.br/wp-content/uploads/2022/08/2022NE00123.pdf</v>
      </c>
    </row>
    <row r="69" spans="1:14" ht="114" x14ac:dyDescent="0.25">
      <c r="A69" s="3" t="s">
        <v>22</v>
      </c>
      <c r="B69" s="4" t="s">
        <v>23</v>
      </c>
      <c r="C69" s="41" t="str">
        <f>HYPERLINK("http://www.mpce.mp.br/wp-content/uploads/2022/08/Contrato-no-019-2014-CPL-PGJ-X-Eunice-Locacao-Imove-CAOPIJ.pdf","20602/2014-8")</f>
        <v>20602/2014-8</v>
      </c>
      <c r="D69" s="5">
        <v>44595</v>
      </c>
      <c r="E69" s="19" t="s">
        <v>188</v>
      </c>
      <c r="F69" s="4" t="s">
        <v>145</v>
      </c>
      <c r="G69" s="7" t="str">
        <f t="shared" si="3"/>
        <v>2022NE00124</v>
      </c>
      <c r="H69" s="22" t="s">
        <v>351</v>
      </c>
      <c r="I69" s="6" t="s">
        <v>250</v>
      </c>
      <c r="J69" s="20" t="s">
        <v>298</v>
      </c>
      <c r="L69" s="14"/>
      <c r="M69" t="s">
        <v>424</v>
      </c>
      <c r="N69" t="str">
        <f t="shared" si="2"/>
        <v>http://www.mpce.mp.br/wp-content/uploads/2022/08/2022NE00124.pdf</v>
      </c>
    </row>
    <row r="70" spans="1:14" ht="57" x14ac:dyDescent="0.25">
      <c r="A70" s="3" t="s">
        <v>22</v>
      </c>
      <c r="B70" s="4" t="s">
        <v>23</v>
      </c>
      <c r="C70" s="41" t="str">
        <f>HYPERLINK("http://www.mpce.mp.br/wp-content/uploads/2022/08/CONTRATO-048-2019.pdf","19840/2019-6")</f>
        <v>19840/2019-6</v>
      </c>
      <c r="D70" s="5">
        <v>44595</v>
      </c>
      <c r="E70" s="19" t="s">
        <v>951</v>
      </c>
      <c r="F70" s="4" t="s">
        <v>145</v>
      </c>
      <c r="G70" s="7" t="str">
        <f t="shared" si="3"/>
        <v>2022NE00125</v>
      </c>
      <c r="H70" s="22" t="s">
        <v>327</v>
      </c>
      <c r="I70" s="6" t="s">
        <v>251</v>
      </c>
      <c r="J70" s="20" t="s">
        <v>281</v>
      </c>
      <c r="L70" s="14"/>
      <c r="M70" t="s">
        <v>425</v>
      </c>
      <c r="N70" t="str">
        <f t="shared" si="2"/>
        <v>http://www.mpce.mp.br/wp-content/uploads/2022/08/2022NE00125.pdf</v>
      </c>
    </row>
    <row r="71" spans="1:14" ht="42.75" x14ac:dyDescent="0.25">
      <c r="A71" s="3" t="s">
        <v>22</v>
      </c>
      <c r="B71" s="4" t="s">
        <v>23</v>
      </c>
      <c r="C71" s="41" t="str">
        <f>HYPERLINK("http://www.mpce.mp.br/wp-content/uploads/2022/08/Contrato-084-2019.pdf","20048/2019-3")</f>
        <v>20048/2019-3</v>
      </c>
      <c r="D71" s="5">
        <v>44595</v>
      </c>
      <c r="E71" s="19" t="s">
        <v>779</v>
      </c>
      <c r="F71" s="4" t="s">
        <v>25</v>
      </c>
      <c r="G71" s="7" t="str">
        <f t="shared" si="3"/>
        <v>2022NE00128</v>
      </c>
      <c r="H71" s="22" t="s">
        <v>353</v>
      </c>
      <c r="I71" s="6" t="s">
        <v>31</v>
      </c>
      <c r="J71" s="20" t="s">
        <v>300</v>
      </c>
      <c r="L71" s="14"/>
      <c r="M71" t="s">
        <v>426</v>
      </c>
      <c r="N71" t="str">
        <f t="shared" si="2"/>
        <v>http://www.mpce.mp.br/wp-content/uploads/2022/08/2022NE00128.pdf</v>
      </c>
    </row>
    <row r="72" spans="1:14" ht="42.75" x14ac:dyDescent="0.25">
      <c r="A72" s="3" t="s">
        <v>22</v>
      </c>
      <c r="B72" s="4" t="s">
        <v>23</v>
      </c>
      <c r="C72" s="41" t="str">
        <f>HYPERLINK("http://www8.mpce.mp.br/Dispensa/092021000115480.pdf","09.2021.00011548-0")</f>
        <v>09.2021.00011548-0</v>
      </c>
      <c r="D72" s="5">
        <v>44595</v>
      </c>
      <c r="E72" s="19" t="s">
        <v>952</v>
      </c>
      <c r="F72" s="4" t="s">
        <v>25</v>
      </c>
      <c r="G72" s="7" t="str">
        <f t="shared" si="3"/>
        <v>2022NE00136</v>
      </c>
      <c r="H72" s="22" t="s">
        <v>354</v>
      </c>
      <c r="I72" s="6" t="s">
        <v>233</v>
      </c>
      <c r="J72" s="20" t="s">
        <v>282</v>
      </c>
      <c r="L72" s="14"/>
      <c r="M72" t="s">
        <v>427</v>
      </c>
      <c r="N72" t="str">
        <f t="shared" si="2"/>
        <v>http://www.mpce.mp.br/wp-content/uploads/2022/08/2022NE00136.pdf</v>
      </c>
    </row>
    <row r="73" spans="1:14" ht="38.25" x14ac:dyDescent="0.25">
      <c r="A73" s="3" t="s">
        <v>20</v>
      </c>
      <c r="B73" s="4" t="s">
        <v>21</v>
      </c>
      <c r="C73" s="41" t="str">
        <f>HYPERLINK("http://www8.mpce.mp.br/Dispensa/092022000009462.pdf","09.2022.00000946-2")</f>
        <v>09.2022.00000946-2</v>
      </c>
      <c r="D73" s="5">
        <v>44596</v>
      </c>
      <c r="E73" s="20" t="s">
        <v>189</v>
      </c>
      <c r="F73" s="4" t="s">
        <v>128</v>
      </c>
      <c r="G73" s="7" t="str">
        <f t="shared" si="3"/>
        <v>2022NE00173</v>
      </c>
      <c r="H73" s="22" t="s">
        <v>355</v>
      </c>
      <c r="I73" s="6" t="s">
        <v>254</v>
      </c>
      <c r="J73" s="20" t="s">
        <v>301</v>
      </c>
      <c r="L73" s="14"/>
      <c r="M73" t="s">
        <v>428</v>
      </c>
      <c r="N73" t="str">
        <f t="shared" si="2"/>
        <v>http://www.mpce.mp.br/wp-content/uploads/2022/08/2022NE00173.pdf</v>
      </c>
    </row>
    <row r="74" spans="1:14" ht="57" x14ac:dyDescent="0.25">
      <c r="A74" s="3" t="s">
        <v>22</v>
      </c>
      <c r="B74" s="4" t="s">
        <v>140</v>
      </c>
      <c r="C74" s="41" t="str">
        <f>HYPERLINK("http://www8.mpce.mp.br/Dispensa/092020000071437.pdf","09.2020.00007143-7")</f>
        <v>09.2020.00007143-7</v>
      </c>
      <c r="D74" s="5">
        <v>44596</v>
      </c>
      <c r="E74" s="19" t="s">
        <v>190</v>
      </c>
      <c r="F74" s="4" t="s">
        <v>469</v>
      </c>
      <c r="G74" s="7" t="str">
        <f t="shared" si="3"/>
        <v>2022NE00177</v>
      </c>
      <c r="H74" s="22" t="s">
        <v>356</v>
      </c>
      <c r="I74" s="6" t="s">
        <v>255</v>
      </c>
      <c r="J74" s="20" t="s">
        <v>302</v>
      </c>
      <c r="L74" s="14"/>
      <c r="M74" t="s">
        <v>429</v>
      </c>
      <c r="N74" t="str">
        <f t="shared" si="2"/>
        <v>http://www.mpce.mp.br/wp-content/uploads/2022/08/2022NE00177.pdf</v>
      </c>
    </row>
    <row r="75" spans="1:14" ht="38.25" x14ac:dyDescent="0.25">
      <c r="A75" s="3" t="s">
        <v>22</v>
      </c>
      <c r="B75" s="4" t="s">
        <v>912</v>
      </c>
      <c r="C75" s="41" t="str">
        <f>HYPERLINK("http://www8.mpce.mp.br/Dispensa/092021000339065.pdf","09.2021.00033906-5")</f>
        <v>09.2021.00033906-5</v>
      </c>
      <c r="D75" s="5">
        <v>44596</v>
      </c>
      <c r="E75" s="20" t="s">
        <v>191</v>
      </c>
      <c r="F75" s="4" t="s">
        <v>470</v>
      </c>
      <c r="G75" s="7" t="str">
        <f t="shared" si="3"/>
        <v>2022NE00178</v>
      </c>
      <c r="H75" s="22" t="s">
        <v>356</v>
      </c>
      <c r="I75" s="6" t="s">
        <v>256</v>
      </c>
      <c r="J75" s="20" t="s">
        <v>303</v>
      </c>
      <c r="L75" s="14"/>
      <c r="M75" t="s">
        <v>430</v>
      </c>
      <c r="N75" t="str">
        <f t="shared" si="2"/>
        <v>http://www.mpce.mp.br/wp-content/uploads/2022/08/2022NE00178.pdf</v>
      </c>
    </row>
    <row r="76" spans="1:14" ht="38.25" x14ac:dyDescent="0.25">
      <c r="A76" s="3" t="s">
        <v>22</v>
      </c>
      <c r="B76" s="4" t="s">
        <v>912</v>
      </c>
      <c r="C76" s="41" t="str">
        <f>HYPERLINK("http://www8.mpce.mp.br/Dispensa/092021000339087.pdf","09.2021.00033908-7")</f>
        <v>09.2021.00033908-7</v>
      </c>
      <c r="D76" s="5">
        <v>44596</v>
      </c>
      <c r="E76" s="20" t="s">
        <v>192</v>
      </c>
      <c r="F76" s="4" t="s">
        <v>470</v>
      </c>
      <c r="G76" s="7" t="str">
        <f t="shared" si="3"/>
        <v>2022NE00182</v>
      </c>
      <c r="H76" s="22" t="s">
        <v>357</v>
      </c>
      <c r="I76" s="6" t="s">
        <v>256</v>
      </c>
      <c r="J76" s="20" t="s">
        <v>303</v>
      </c>
      <c r="L76" s="14"/>
      <c r="M76" t="s">
        <v>431</v>
      </c>
      <c r="N76" t="str">
        <f t="shared" si="2"/>
        <v>http://www.mpce.mp.br/wp-content/uploads/2022/08/2022NE00182.pdf</v>
      </c>
    </row>
    <row r="77" spans="1:14" ht="38.25" x14ac:dyDescent="0.25">
      <c r="A77" s="3" t="s">
        <v>22</v>
      </c>
      <c r="B77" s="4" t="s">
        <v>912</v>
      </c>
      <c r="C77" s="41" t="str">
        <f>HYPERLINK("http://www8.mpce.mp.br/Dispensa/092021000339098.pdf","09.2021.00033909-8")</f>
        <v>09.2021.00033909-8</v>
      </c>
      <c r="D77" s="5">
        <v>44596</v>
      </c>
      <c r="E77" s="20" t="s">
        <v>193</v>
      </c>
      <c r="F77" s="4" t="s">
        <v>470</v>
      </c>
      <c r="G77" s="7" t="str">
        <f t="shared" si="3"/>
        <v>2022NE00185</v>
      </c>
      <c r="H77" s="22" t="s">
        <v>358</v>
      </c>
      <c r="I77" s="6" t="s">
        <v>256</v>
      </c>
      <c r="J77" s="20" t="s">
        <v>303</v>
      </c>
      <c r="L77" s="14"/>
      <c r="M77" t="s">
        <v>432</v>
      </c>
      <c r="N77" t="str">
        <f t="shared" si="2"/>
        <v>http://www.mpce.mp.br/wp-content/uploads/2022/08/2022NE00185.pdf</v>
      </c>
    </row>
    <row r="78" spans="1:14" ht="38.25" x14ac:dyDescent="0.25">
      <c r="A78" s="3" t="s">
        <v>20</v>
      </c>
      <c r="B78" s="4" t="s">
        <v>21</v>
      </c>
      <c r="C78" s="41" t="str">
        <f>HYPERLINK("http://www8.mpce.mp.br/Dispensa/092022000009107.pdf","09.2022.00000910-7")</f>
        <v>09.2022.00000910-7</v>
      </c>
      <c r="D78" s="5">
        <v>44596</v>
      </c>
      <c r="E78" s="20" t="s">
        <v>194</v>
      </c>
      <c r="F78" s="4" t="s">
        <v>472</v>
      </c>
      <c r="G78" s="7" t="str">
        <f t="shared" si="3"/>
        <v>2022NE00187</v>
      </c>
      <c r="H78" s="22" t="s">
        <v>359</v>
      </c>
      <c r="I78" s="6" t="s">
        <v>257</v>
      </c>
      <c r="J78" s="20" t="s">
        <v>304</v>
      </c>
      <c r="L78" s="14"/>
      <c r="M78" t="s">
        <v>433</v>
      </c>
      <c r="N78" t="str">
        <f t="shared" si="2"/>
        <v>http://www.mpce.mp.br/wp-content/uploads/2022/08/2022NE00187.pdf</v>
      </c>
    </row>
    <row r="79" spans="1:14" ht="57" x14ac:dyDescent="0.25">
      <c r="A79" s="3" t="s">
        <v>22</v>
      </c>
      <c r="B79" s="4" t="s">
        <v>23</v>
      </c>
      <c r="C79" s="41" t="str">
        <f>HYPERLINK("http://www.mpce.mp.br/wp-content/uploads/2022/08/Contrato-063-2019.pdf","23981/2019-2")</f>
        <v>23981/2019-2</v>
      </c>
      <c r="D79" s="5">
        <v>44596</v>
      </c>
      <c r="E79" s="19" t="s">
        <v>195</v>
      </c>
      <c r="F79" s="4" t="s">
        <v>25</v>
      </c>
      <c r="G79" s="7" t="str">
        <f t="shared" si="3"/>
        <v>2022NE00190</v>
      </c>
      <c r="H79" s="22" t="s">
        <v>360</v>
      </c>
      <c r="I79" s="6" t="s">
        <v>247</v>
      </c>
      <c r="J79" s="20" t="s">
        <v>295</v>
      </c>
      <c r="L79" s="14"/>
      <c r="M79" t="s">
        <v>434</v>
      </c>
      <c r="N79" t="str">
        <f t="shared" si="2"/>
        <v>http://www.mpce.mp.br/wp-content/uploads/2022/08/2022NE00190.pdf</v>
      </c>
    </row>
    <row r="80" spans="1:14" ht="42.75" x14ac:dyDescent="0.25">
      <c r="A80" s="3" t="s">
        <v>22</v>
      </c>
      <c r="B80" s="4" t="s">
        <v>23</v>
      </c>
      <c r="C80" s="41" t="str">
        <f>HYPERLINK("http://www.mpce.mp.br/wp-content/uploads/2022/08/Contrato-085-2019.pdf","19552/2019-7")</f>
        <v>19552/2019-7</v>
      </c>
      <c r="D80" s="5">
        <v>44599</v>
      </c>
      <c r="E80" s="19" t="s">
        <v>196</v>
      </c>
      <c r="F80" s="4" t="s">
        <v>25</v>
      </c>
      <c r="G80" s="7" t="str">
        <f t="shared" si="3"/>
        <v>2022NE00195</v>
      </c>
      <c r="H80" s="22" t="s">
        <v>352</v>
      </c>
      <c r="I80" s="6" t="s">
        <v>26</v>
      </c>
      <c r="J80" s="20" t="s">
        <v>299</v>
      </c>
      <c r="L80" s="14"/>
      <c r="M80" t="s">
        <v>435</v>
      </c>
      <c r="N80" t="str">
        <f t="shared" si="2"/>
        <v>http://www.mpce.mp.br/wp-content/uploads/2022/08/2022NE00195.pdf</v>
      </c>
    </row>
    <row r="81" spans="1:14" ht="28.5" x14ac:dyDescent="0.25">
      <c r="A81" s="3" t="s">
        <v>20</v>
      </c>
      <c r="B81" s="4" t="s">
        <v>21</v>
      </c>
      <c r="C81" s="41" t="str">
        <f>HYPERLINK("http://www8.mpce.mp.br/Dispensa/092021000246180.pdf","09.2021.00024618-0")</f>
        <v>09.2021.00024618-0</v>
      </c>
      <c r="D81" s="5">
        <v>44599</v>
      </c>
      <c r="E81" s="19" t="s">
        <v>148</v>
      </c>
      <c r="F81" s="4" t="s">
        <v>473</v>
      </c>
      <c r="G81" s="7" t="str">
        <f t="shared" si="3"/>
        <v>2022NE00200</v>
      </c>
      <c r="H81" s="22" t="s">
        <v>361</v>
      </c>
      <c r="I81" s="6" t="s">
        <v>98</v>
      </c>
      <c r="J81" s="20" t="s">
        <v>99</v>
      </c>
      <c r="L81" s="14"/>
      <c r="M81" t="s">
        <v>436</v>
      </c>
      <c r="N81" t="str">
        <f t="shared" si="2"/>
        <v>http://www.mpce.mp.br/wp-content/uploads/2022/08/2022NE00200.pdf</v>
      </c>
    </row>
    <row r="82" spans="1:14" ht="51" x14ac:dyDescent="0.25">
      <c r="A82" s="3" t="s">
        <v>20</v>
      </c>
      <c r="B82" s="4" t="s">
        <v>21</v>
      </c>
      <c r="C82" s="41" t="str">
        <f>HYPERLINK("http://www8.mpce.mp.br/Dispensa/092021000246103.pdf","09.2021.00024610-3")</f>
        <v>09.2021.00024610-3</v>
      </c>
      <c r="D82" s="5">
        <v>44599</v>
      </c>
      <c r="E82" s="20" t="s">
        <v>197</v>
      </c>
      <c r="F82" s="4" t="s">
        <v>473</v>
      </c>
      <c r="G82" s="7" t="str">
        <f t="shared" si="3"/>
        <v>2022NE00206</v>
      </c>
      <c r="H82" s="22" t="s">
        <v>362</v>
      </c>
      <c r="I82" s="6" t="s">
        <v>254</v>
      </c>
      <c r="J82" s="20" t="s">
        <v>301</v>
      </c>
      <c r="L82" s="14"/>
      <c r="M82" t="s">
        <v>437</v>
      </c>
      <c r="N82" t="str">
        <f t="shared" si="2"/>
        <v>http://www.mpce.mp.br/wp-content/uploads/2022/08/2022NE00206.pdf</v>
      </c>
    </row>
    <row r="83" spans="1:14" s="28" customFormat="1" ht="99.75" x14ac:dyDescent="0.25">
      <c r="A83" s="23" t="s">
        <v>20</v>
      </c>
      <c r="B83" s="4" t="s">
        <v>475</v>
      </c>
      <c r="C83" s="41" t="str">
        <f>HYPERLINK("http://www8.mpce.mp.br/Dispensa/092021000204268.pdf","09.2021.00020426-8")</f>
        <v>09.2021.00020426-8</v>
      </c>
      <c r="D83" s="5">
        <v>44601</v>
      </c>
      <c r="E83" s="43" t="s">
        <v>198</v>
      </c>
      <c r="F83" s="4" t="s">
        <v>474</v>
      </c>
      <c r="G83" s="7" t="str">
        <f t="shared" si="3"/>
        <v>2022NE00257</v>
      </c>
      <c r="H83" s="26" t="s">
        <v>363</v>
      </c>
      <c r="I83" s="27" t="s">
        <v>258</v>
      </c>
      <c r="J83" s="25" t="s">
        <v>305</v>
      </c>
      <c r="L83" s="29"/>
      <c r="M83" s="28" t="s">
        <v>438</v>
      </c>
      <c r="N83" s="28" t="str">
        <f t="shared" si="2"/>
        <v>http://www.mpce.mp.br/wp-content/uploads/2022/08/2022NE00257.pdf</v>
      </c>
    </row>
    <row r="84" spans="1:14" ht="38.25" x14ac:dyDescent="0.25">
      <c r="A84" s="3" t="s">
        <v>20</v>
      </c>
      <c r="B84" s="15" t="s">
        <v>475</v>
      </c>
      <c r="C84" s="41" t="str">
        <f>HYPERLINK("http://www8.mpce.mp.br/Dispensa/092022000035971.pdf","09.2022.00003597-1")</f>
        <v>09.2022.00003597-1</v>
      </c>
      <c r="D84" s="16">
        <v>44602</v>
      </c>
      <c r="E84" s="21" t="s">
        <v>149</v>
      </c>
      <c r="F84" s="15" t="s">
        <v>477</v>
      </c>
      <c r="G84" s="7" t="str">
        <f t="shared" si="3"/>
        <v>2022NE00282</v>
      </c>
      <c r="H84" s="22" t="s">
        <v>364</v>
      </c>
      <c r="I84" s="6" t="s">
        <v>259</v>
      </c>
      <c r="J84" s="20" t="s">
        <v>306</v>
      </c>
      <c r="L84" s="14"/>
      <c r="M84" t="s">
        <v>439</v>
      </c>
      <c r="N84" t="str">
        <f t="shared" si="2"/>
        <v>http://www.mpce.mp.br/wp-content/uploads/2022/08/2022NE00282.pdf</v>
      </c>
    </row>
    <row r="85" spans="1:14" ht="38.25" x14ac:dyDescent="0.25">
      <c r="A85" s="3" t="s">
        <v>20</v>
      </c>
      <c r="B85" s="4" t="s">
        <v>21</v>
      </c>
      <c r="C85" s="41" t="str">
        <f>HYPERLINK("http://www8.mpce.mp.br/Dispensa/092022000007531.pdf","09.2022.00000753-1")</f>
        <v>09.2022.00000753-1</v>
      </c>
      <c r="D85" s="16">
        <v>44602</v>
      </c>
      <c r="E85" s="20" t="s">
        <v>150</v>
      </c>
      <c r="F85" s="4" t="s">
        <v>128</v>
      </c>
      <c r="G85" s="7" t="str">
        <f t="shared" si="3"/>
        <v>2022NE00284</v>
      </c>
      <c r="H85" s="22" t="s">
        <v>365</v>
      </c>
      <c r="I85" s="6" t="s">
        <v>40</v>
      </c>
      <c r="J85" s="20" t="s">
        <v>41</v>
      </c>
      <c r="L85" s="14"/>
      <c r="M85" t="s">
        <v>440</v>
      </c>
      <c r="N85" t="str">
        <f t="shared" si="2"/>
        <v>http://www.mpce.mp.br/wp-content/uploads/2022/08/2022NE00284.pdf</v>
      </c>
    </row>
    <row r="86" spans="1:14" ht="25.5" x14ac:dyDescent="0.25">
      <c r="A86" s="3" t="s">
        <v>20</v>
      </c>
      <c r="B86" s="4" t="s">
        <v>21</v>
      </c>
      <c r="C86" s="41" t="str">
        <f>HYPERLINK("http://www8.mpce.mp.br/Dispensa/092022000007531.pdf","09.2022.00000753-1")</f>
        <v>09.2022.00000753-1</v>
      </c>
      <c r="D86" s="16">
        <v>44602</v>
      </c>
      <c r="E86" s="20" t="s">
        <v>151</v>
      </c>
      <c r="F86" s="4" t="s">
        <v>128</v>
      </c>
      <c r="G86" s="7" t="str">
        <f t="shared" si="3"/>
        <v>2022NE00287</v>
      </c>
      <c r="H86" s="22" t="s">
        <v>365</v>
      </c>
      <c r="I86" s="6" t="s">
        <v>260</v>
      </c>
      <c r="J86" s="20" t="s">
        <v>307</v>
      </c>
      <c r="L86" s="14"/>
      <c r="M86" t="s">
        <v>441</v>
      </c>
      <c r="N86" t="str">
        <f t="shared" si="2"/>
        <v>http://www.mpce.mp.br/wp-content/uploads/2022/08/2022NE00287.pdf</v>
      </c>
    </row>
    <row r="87" spans="1:14" ht="57" x14ac:dyDescent="0.25">
      <c r="A87" s="3" t="s">
        <v>22</v>
      </c>
      <c r="B87" s="4" t="s">
        <v>23</v>
      </c>
      <c r="C87" s="41" t="str">
        <f>HYPERLINK("http://www8.mpce.mp.br/Dispensa/092021000079244.pdf","09.2021.00007924-4")</f>
        <v>09.2021.00007924-4</v>
      </c>
      <c r="D87" s="16">
        <v>44602</v>
      </c>
      <c r="E87" s="19" t="s">
        <v>199</v>
      </c>
      <c r="F87" s="4" t="s">
        <v>145</v>
      </c>
      <c r="G87" s="7" t="str">
        <f t="shared" si="3"/>
        <v>2022NE00290</v>
      </c>
      <c r="H87" s="22" t="s">
        <v>366</v>
      </c>
      <c r="I87" s="6" t="s">
        <v>228</v>
      </c>
      <c r="J87" s="20" t="s">
        <v>278</v>
      </c>
      <c r="L87" s="14"/>
      <c r="M87" t="s">
        <v>442</v>
      </c>
      <c r="N87" t="str">
        <f t="shared" si="2"/>
        <v>http://www.mpce.mp.br/wp-content/uploads/2022/08/2022NE00290.pdf</v>
      </c>
    </row>
    <row r="88" spans="1:14" ht="42.75" x14ac:dyDescent="0.25">
      <c r="A88" s="3" t="s">
        <v>146</v>
      </c>
      <c r="B88" s="4" t="s">
        <v>23</v>
      </c>
      <c r="C88" s="41" t="str">
        <f>HYPERLINK("http://www8.mpce.mp.br/Dispensa/092021000121226.pdf","09.2021.00012122-6")</f>
        <v>09.2021.00012122-6</v>
      </c>
      <c r="D88" s="16">
        <v>44606</v>
      </c>
      <c r="E88" s="19" t="s">
        <v>200</v>
      </c>
      <c r="F88" s="4" t="s">
        <v>25</v>
      </c>
      <c r="G88" s="7" t="str">
        <f t="shared" si="3"/>
        <v>2022NE00311</v>
      </c>
      <c r="H88" s="22" t="s">
        <v>367</v>
      </c>
      <c r="I88" s="6" t="s">
        <v>261</v>
      </c>
      <c r="J88" s="20" t="s">
        <v>308</v>
      </c>
      <c r="L88" s="14"/>
      <c r="M88" t="s">
        <v>443</v>
      </c>
      <c r="N88" t="str">
        <f t="shared" si="2"/>
        <v>http://www.mpce.mp.br/wp-content/uploads/2022/08/2022NE00311.pdf</v>
      </c>
    </row>
    <row r="89" spans="1:14" ht="42.75" x14ac:dyDescent="0.25">
      <c r="A89" s="3" t="s">
        <v>22</v>
      </c>
      <c r="B89" s="4" t="s">
        <v>23</v>
      </c>
      <c r="C89" s="41" t="str">
        <f>HYPERLINK("http://www.mpce.mp.br/wp-content/uploads/2022/08/Contrato-024-2019.pdf","28877/2017-1")</f>
        <v>28877/2017-1</v>
      </c>
      <c r="D89" s="16">
        <v>44606</v>
      </c>
      <c r="E89" s="19" t="s">
        <v>201</v>
      </c>
      <c r="F89" s="4" t="s">
        <v>145</v>
      </c>
      <c r="G89" s="7" t="str">
        <f t="shared" si="3"/>
        <v>2022NE00313</v>
      </c>
      <c r="H89" s="22" t="s">
        <v>368</v>
      </c>
      <c r="I89" s="6" t="s">
        <v>262</v>
      </c>
      <c r="J89" s="20" t="s">
        <v>309</v>
      </c>
      <c r="L89" s="14"/>
      <c r="M89" t="s">
        <v>444</v>
      </c>
      <c r="N89" t="str">
        <f t="shared" ref="N89:N152" si="4">"http://www.mpce.mp.br/wp-content/uploads/2022/08/"&amp;M89&amp;".pdf"</f>
        <v>http://www.mpce.mp.br/wp-content/uploads/2022/08/2022NE00313.pdf</v>
      </c>
    </row>
    <row r="90" spans="1:14" ht="85.5" x14ac:dyDescent="0.25">
      <c r="A90" s="3" t="s">
        <v>22</v>
      </c>
      <c r="B90" s="4" t="s">
        <v>23</v>
      </c>
      <c r="C90" s="41" t="str">
        <f>HYPERLINK("http://www.mpce.mp.br/wp-content/uploads/2022/08/CONTRATO-006-2017.pdf","48729/2016-2")</f>
        <v>48729/2016-2</v>
      </c>
      <c r="D90" s="16">
        <v>44608</v>
      </c>
      <c r="E90" s="19" t="s">
        <v>202</v>
      </c>
      <c r="F90" s="4" t="s">
        <v>145</v>
      </c>
      <c r="G90" s="7" t="str">
        <f t="shared" si="3"/>
        <v>2022NE00317</v>
      </c>
      <c r="H90" s="22" t="s">
        <v>369</v>
      </c>
      <c r="I90" s="6" t="s">
        <v>263</v>
      </c>
      <c r="J90" s="20" t="s">
        <v>310</v>
      </c>
      <c r="L90" s="14"/>
      <c r="M90" t="s">
        <v>445</v>
      </c>
      <c r="N90" t="str">
        <f t="shared" si="4"/>
        <v>http://www.mpce.mp.br/wp-content/uploads/2022/08/2022NE00317.pdf</v>
      </c>
    </row>
    <row r="91" spans="1:14" ht="57" x14ac:dyDescent="0.25">
      <c r="A91" s="3" t="s">
        <v>22</v>
      </c>
      <c r="B91" s="4" t="s">
        <v>140</v>
      </c>
      <c r="C91" s="41" t="str">
        <f>HYPERLINK("http://www.mpce.mp.br/wp-content/uploads/2022/08/Contrato-053-2019.pdf","41480/2018-5")</f>
        <v>41480/2018-5</v>
      </c>
      <c r="D91" s="16">
        <v>44608</v>
      </c>
      <c r="E91" s="19" t="s">
        <v>203</v>
      </c>
      <c r="F91" s="4" t="s">
        <v>139</v>
      </c>
      <c r="G91" s="7" t="str">
        <f t="shared" si="3"/>
        <v>2022NE00330</v>
      </c>
      <c r="H91" s="22" t="s">
        <v>370</v>
      </c>
      <c r="I91" s="6" t="s">
        <v>264</v>
      </c>
      <c r="J91" s="20" t="s">
        <v>311</v>
      </c>
      <c r="L91" s="14"/>
      <c r="M91" t="s">
        <v>446</v>
      </c>
      <c r="N91" t="str">
        <f t="shared" si="4"/>
        <v>http://www.mpce.mp.br/wp-content/uploads/2022/08/2022NE00330.pdf</v>
      </c>
    </row>
    <row r="92" spans="1:14" ht="99.75" x14ac:dyDescent="0.25">
      <c r="A92" s="3" t="s">
        <v>22</v>
      </c>
      <c r="B92" s="4" t="s">
        <v>23</v>
      </c>
      <c r="C92" s="41" t="str">
        <f>HYPERLINK("http://www.mpce.mp.br/wp-content/uploads/2022/08/CONTRATO-006-2017.pdf","48729/2016-2")</f>
        <v>48729/2016-2</v>
      </c>
      <c r="D92" s="16">
        <v>44609</v>
      </c>
      <c r="E92" s="19" t="s">
        <v>204</v>
      </c>
      <c r="F92" s="4" t="s">
        <v>467</v>
      </c>
      <c r="G92" s="7" t="str">
        <f t="shared" si="3"/>
        <v>2022NE00354</v>
      </c>
      <c r="H92" s="22" t="s">
        <v>371</v>
      </c>
      <c r="I92" s="6" t="s">
        <v>263</v>
      </c>
      <c r="J92" s="20" t="s">
        <v>310</v>
      </c>
      <c r="L92" s="14"/>
      <c r="M92" t="s">
        <v>447</v>
      </c>
      <c r="N92" t="str">
        <f t="shared" si="4"/>
        <v>http://www.mpce.mp.br/wp-content/uploads/2022/08/2022NE00354.pdf</v>
      </c>
    </row>
    <row r="93" spans="1:14" ht="57" x14ac:dyDescent="0.25">
      <c r="A93" s="3" t="s">
        <v>22</v>
      </c>
      <c r="B93" s="4" t="s">
        <v>23</v>
      </c>
      <c r="C93" s="41" t="str">
        <f>HYPERLINK("http://www.mpce.mp.br/wp-content/uploads/2022/08/Contrato-001-2015-.pdf","45727/2014-4")</f>
        <v>45727/2014-4</v>
      </c>
      <c r="D93" s="16">
        <v>44610</v>
      </c>
      <c r="E93" s="19" t="s">
        <v>205</v>
      </c>
      <c r="F93" s="4" t="s">
        <v>145</v>
      </c>
      <c r="G93" s="7" t="str">
        <f t="shared" si="3"/>
        <v>2022NE00359</v>
      </c>
      <c r="H93" s="22" t="s">
        <v>372</v>
      </c>
      <c r="I93" s="6" t="s">
        <v>118</v>
      </c>
      <c r="J93" s="20" t="s">
        <v>119</v>
      </c>
      <c r="L93" s="14"/>
      <c r="M93" t="s">
        <v>448</v>
      </c>
      <c r="N93" t="str">
        <f t="shared" si="4"/>
        <v>http://www.mpce.mp.br/wp-content/uploads/2022/08/2022NE00359.pdf</v>
      </c>
    </row>
    <row r="94" spans="1:14" ht="71.25" x14ac:dyDescent="0.25">
      <c r="A94" s="3" t="s">
        <v>22</v>
      </c>
      <c r="B94" s="4" t="s">
        <v>23</v>
      </c>
      <c r="C94" s="41" t="str">
        <f>HYPERLINK("http://www.mpce.mp.br/wp-content/uploads/2022/08/Contrato-074-2019.pdf","45030/2017-6")</f>
        <v>45030/2017-6</v>
      </c>
      <c r="D94" s="16">
        <v>44613</v>
      </c>
      <c r="E94" s="19" t="s">
        <v>206</v>
      </c>
      <c r="F94" s="4" t="s">
        <v>467</v>
      </c>
      <c r="G94" s="7" t="str">
        <f t="shared" si="3"/>
        <v>2022NE00363</v>
      </c>
      <c r="H94" s="22" t="s">
        <v>373</v>
      </c>
      <c r="I94" s="6" t="s">
        <v>246</v>
      </c>
      <c r="J94" s="20" t="s">
        <v>294</v>
      </c>
      <c r="L94" s="14"/>
      <c r="M94" t="s">
        <v>449</v>
      </c>
      <c r="N94" t="str">
        <f t="shared" si="4"/>
        <v>http://www.mpce.mp.br/wp-content/uploads/2022/08/2022NE00363.pdf</v>
      </c>
    </row>
    <row r="95" spans="1:14" s="28" customFormat="1" ht="89.25" x14ac:dyDescent="0.25">
      <c r="A95" s="23" t="s">
        <v>20</v>
      </c>
      <c r="B95" s="15" t="s">
        <v>475</v>
      </c>
      <c r="C95" s="41" t="str">
        <f>HYPERLINK("http://www8.mpce.mp.br/Dispensa/092021000305631.pdf","09.2021.00030563-1")</f>
        <v>09.2021.00030563-1</v>
      </c>
      <c r="D95" s="24">
        <v>44627</v>
      </c>
      <c r="E95" s="25" t="s">
        <v>207</v>
      </c>
      <c r="F95" s="4" t="s">
        <v>463</v>
      </c>
      <c r="G95" s="7" t="str">
        <f t="shared" si="3"/>
        <v>2022NE00423</v>
      </c>
      <c r="H95" s="26" t="s">
        <v>374</v>
      </c>
      <c r="I95" s="27" t="s">
        <v>265</v>
      </c>
      <c r="J95" s="25" t="s">
        <v>312</v>
      </c>
      <c r="L95" s="29"/>
      <c r="M95" s="28" t="s">
        <v>450</v>
      </c>
      <c r="N95" s="28" t="str">
        <f t="shared" si="4"/>
        <v>http://www.mpce.mp.br/wp-content/uploads/2022/08/2022NE00423.pdf</v>
      </c>
    </row>
    <row r="96" spans="1:14" ht="85.5" x14ac:dyDescent="0.25">
      <c r="A96" s="3" t="s">
        <v>22</v>
      </c>
      <c r="B96" s="4" t="s">
        <v>23</v>
      </c>
      <c r="C96" s="41" t="str">
        <f>HYPERLINK("http://www.mpce.mp.br/wp-content/uploads/2022/08/CONTRATO-006-2017.pdf","48729/2016-2")</f>
        <v>48729/2016-2</v>
      </c>
      <c r="D96" s="24">
        <v>44627</v>
      </c>
      <c r="E96" s="19" t="s">
        <v>208</v>
      </c>
      <c r="F96" s="4" t="s">
        <v>145</v>
      </c>
      <c r="G96" s="7" t="str">
        <f t="shared" si="3"/>
        <v>2022NE00431</v>
      </c>
      <c r="H96" s="22" t="s">
        <v>375</v>
      </c>
      <c r="I96" s="6" t="s">
        <v>266</v>
      </c>
      <c r="J96" s="20" t="s">
        <v>310</v>
      </c>
      <c r="L96" s="14"/>
      <c r="M96" t="s">
        <v>451</v>
      </c>
      <c r="N96" t="str">
        <f t="shared" si="4"/>
        <v>http://www.mpce.mp.br/wp-content/uploads/2022/08/2022NE00431.pdf</v>
      </c>
    </row>
    <row r="97" spans="1:14" ht="57" x14ac:dyDescent="0.25">
      <c r="A97" s="3" t="s">
        <v>22</v>
      </c>
      <c r="B97" s="4" t="s">
        <v>23</v>
      </c>
      <c r="C97" s="41" t="str">
        <f>HYPERLINK("http://www.mpce.mp.br/wp-content/uploads/2022/08/Contrato-084-2019.pdf","20048/2019-3")</f>
        <v>20048/2019-3</v>
      </c>
      <c r="D97" s="24">
        <v>44627</v>
      </c>
      <c r="E97" s="19" t="s">
        <v>209</v>
      </c>
      <c r="F97" s="4" t="s">
        <v>25</v>
      </c>
      <c r="G97" s="7" t="str">
        <f t="shared" si="3"/>
        <v>2022NE00432</v>
      </c>
      <c r="H97" s="22" t="s">
        <v>376</v>
      </c>
      <c r="I97" s="6" t="s">
        <v>253</v>
      </c>
      <c r="J97" s="20" t="s">
        <v>300</v>
      </c>
      <c r="L97" s="14"/>
      <c r="M97" t="s">
        <v>452</v>
      </c>
      <c r="N97" t="str">
        <f t="shared" si="4"/>
        <v>http://www.mpce.mp.br/wp-content/uploads/2022/08/2022NE00432.pdf</v>
      </c>
    </row>
    <row r="98" spans="1:14" ht="71.25" x14ac:dyDescent="0.25">
      <c r="A98" s="3" t="s">
        <v>22</v>
      </c>
      <c r="B98" s="4" t="s">
        <v>23</v>
      </c>
      <c r="C98" s="41" t="str">
        <f>HYPERLINK("http://www.mpce.mp.br/wp-content/uploads/2022/08/Contrato-084-2019.pdf","20048/2019-3")</f>
        <v>20048/2019-3</v>
      </c>
      <c r="D98" s="24">
        <v>44627</v>
      </c>
      <c r="E98" s="19" t="s">
        <v>210</v>
      </c>
      <c r="F98" s="4" t="s">
        <v>479</v>
      </c>
      <c r="G98" s="7" t="str">
        <f t="shared" si="3"/>
        <v>2022NE00433</v>
      </c>
      <c r="H98" s="22" t="s">
        <v>377</v>
      </c>
      <c r="I98" s="6" t="s">
        <v>31</v>
      </c>
      <c r="J98" s="20" t="s">
        <v>300</v>
      </c>
      <c r="L98" s="14"/>
      <c r="M98" t="s">
        <v>453</v>
      </c>
      <c r="N98" t="str">
        <f t="shared" si="4"/>
        <v>http://www.mpce.mp.br/wp-content/uploads/2022/08/2022NE00433.pdf</v>
      </c>
    </row>
    <row r="99" spans="1:14" ht="114" x14ac:dyDescent="0.25">
      <c r="A99" s="3" t="s">
        <v>22</v>
      </c>
      <c r="B99" s="4" t="s">
        <v>23</v>
      </c>
      <c r="C99" s="41" t="str">
        <f>HYPERLINK("http://www.mpce.mp.br/wp-content/uploads/2022/08/CONTRATO-039-2019.pdf","12910/2019-4")</f>
        <v>12910/2019-4</v>
      </c>
      <c r="D99" s="24">
        <v>44628</v>
      </c>
      <c r="E99" s="19" t="s">
        <v>211</v>
      </c>
      <c r="F99" s="4" t="s">
        <v>481</v>
      </c>
      <c r="G99" s="7" t="str">
        <f t="shared" si="3"/>
        <v>2022NE00435</v>
      </c>
      <c r="H99" s="22" t="s">
        <v>336</v>
      </c>
      <c r="I99" s="6" t="s">
        <v>240</v>
      </c>
      <c r="J99" s="20" t="s">
        <v>289</v>
      </c>
      <c r="L99" s="14"/>
      <c r="M99" t="s">
        <v>454</v>
      </c>
      <c r="N99" t="str">
        <f t="shared" si="4"/>
        <v>http://www.mpce.mp.br/wp-content/uploads/2022/08/2022NE00435.pdf</v>
      </c>
    </row>
    <row r="100" spans="1:14" ht="99.75" x14ac:dyDescent="0.25">
      <c r="A100" s="3" t="s">
        <v>22</v>
      </c>
      <c r="B100" s="4" t="s">
        <v>23</v>
      </c>
      <c r="C100" s="41" t="str">
        <f>HYPERLINK("http://www.mpce.mp.br/wp-content/uploads/2022/08/CONTRATO-039-2019.pdf","12910/2019-4")</f>
        <v>12910/2019-4</v>
      </c>
      <c r="D100" s="24">
        <v>44628</v>
      </c>
      <c r="E100" s="19" t="s">
        <v>212</v>
      </c>
      <c r="F100" s="4" t="s">
        <v>25</v>
      </c>
      <c r="G100" s="7" t="str">
        <f t="shared" si="3"/>
        <v>2022NE00436</v>
      </c>
      <c r="H100" s="22" t="s">
        <v>315</v>
      </c>
      <c r="I100" s="6" t="s">
        <v>240</v>
      </c>
      <c r="J100" s="20" t="s">
        <v>289</v>
      </c>
      <c r="L100" s="14"/>
      <c r="M100" t="s">
        <v>455</v>
      </c>
      <c r="N100" t="str">
        <f t="shared" si="4"/>
        <v>http://www.mpce.mp.br/wp-content/uploads/2022/08/2022NE00436.pdf</v>
      </c>
    </row>
    <row r="101" spans="1:14" ht="99.75" x14ac:dyDescent="0.25">
      <c r="A101" s="3" t="s">
        <v>22</v>
      </c>
      <c r="B101" s="4" t="s">
        <v>23</v>
      </c>
      <c r="C101" s="41" t="str">
        <f>HYPERLINK("http://www.mpce.mp.br/wp-content/uploads/2022/08/Contrato-014-2019.pdf","6774/2019-2")</f>
        <v>6774/2019-2</v>
      </c>
      <c r="D101" s="24">
        <v>44628</v>
      </c>
      <c r="E101" s="19" t="s">
        <v>213</v>
      </c>
      <c r="F101" s="4" t="s">
        <v>481</v>
      </c>
      <c r="G101" s="7" t="str">
        <f t="shared" si="3"/>
        <v>2022NE00439</v>
      </c>
      <c r="H101" s="22" t="s">
        <v>338</v>
      </c>
      <c r="I101" s="6" t="s">
        <v>241</v>
      </c>
      <c r="J101" s="20" t="s">
        <v>290</v>
      </c>
      <c r="L101" s="14"/>
      <c r="M101" t="s">
        <v>456</v>
      </c>
      <c r="N101" t="str">
        <f t="shared" si="4"/>
        <v>http://www.mpce.mp.br/wp-content/uploads/2022/08/2022NE00439.pdf</v>
      </c>
    </row>
    <row r="102" spans="1:14" ht="99.75" x14ac:dyDescent="0.25">
      <c r="A102" s="3" t="s">
        <v>22</v>
      </c>
      <c r="B102" s="4" t="s">
        <v>23</v>
      </c>
      <c r="C102" s="41" t="str">
        <f t="shared" ref="C102:C103" si="5">HYPERLINK("http://www.mpce.mp.br/wp-content/uploads/2022/08/Contrato-014-2019.pdf","6774/2019-2")</f>
        <v>6774/2019-2</v>
      </c>
      <c r="D102" s="24">
        <v>44628</v>
      </c>
      <c r="E102" s="19" t="s">
        <v>214</v>
      </c>
      <c r="F102" s="4" t="s">
        <v>145</v>
      </c>
      <c r="G102" s="7" t="str">
        <f t="shared" si="3"/>
        <v>2022NE00442</v>
      </c>
      <c r="H102" s="22" t="s">
        <v>340</v>
      </c>
      <c r="I102" s="6" t="s">
        <v>241</v>
      </c>
      <c r="J102" s="20" t="s">
        <v>290</v>
      </c>
      <c r="L102" s="14"/>
      <c r="M102" t="s">
        <v>457</v>
      </c>
      <c r="N102" t="str">
        <f t="shared" si="4"/>
        <v>http://www.mpce.mp.br/wp-content/uploads/2022/08/2022NE00442.pdf</v>
      </c>
    </row>
    <row r="103" spans="1:14" ht="99.75" x14ac:dyDescent="0.25">
      <c r="A103" s="3" t="s">
        <v>22</v>
      </c>
      <c r="B103" s="4" t="s">
        <v>23</v>
      </c>
      <c r="C103" s="41" t="str">
        <f t="shared" si="5"/>
        <v>6774/2019-2</v>
      </c>
      <c r="D103" s="24">
        <v>44628</v>
      </c>
      <c r="E103" s="19" t="s">
        <v>215</v>
      </c>
      <c r="F103" s="4" t="s">
        <v>467</v>
      </c>
      <c r="G103" s="7" t="str">
        <f t="shared" si="3"/>
        <v>2022NE00446</v>
      </c>
      <c r="H103" s="22" t="s">
        <v>337</v>
      </c>
      <c r="I103" s="6" t="s">
        <v>241</v>
      </c>
      <c r="J103" s="20" t="s">
        <v>290</v>
      </c>
      <c r="L103" s="14"/>
      <c r="M103" t="s">
        <v>458</v>
      </c>
      <c r="N103" t="str">
        <f t="shared" si="4"/>
        <v>http://www.mpce.mp.br/wp-content/uploads/2022/08/2022NE00446.pdf</v>
      </c>
    </row>
    <row r="104" spans="1:14" ht="114" x14ac:dyDescent="0.25">
      <c r="A104" s="3" t="s">
        <v>22</v>
      </c>
      <c r="B104" s="4" t="s">
        <v>23</v>
      </c>
      <c r="C104" s="41" t="str">
        <f>HYPERLINK("http://www.mpce.mp.br/wp-content/uploads/2022/08/Contrato-no-019-2014-CPL-PGJ-X-Eunice-Locacao-Imove-CAOPIJ.pdf","20602/2014-8")</f>
        <v>20602/2014-8</v>
      </c>
      <c r="D104" s="24">
        <v>44629</v>
      </c>
      <c r="E104" s="19" t="s">
        <v>216</v>
      </c>
      <c r="F104" s="4" t="s">
        <v>145</v>
      </c>
      <c r="G104" s="7" t="str">
        <f t="shared" si="3"/>
        <v>2022NE00455</v>
      </c>
      <c r="H104" s="22" t="s">
        <v>351</v>
      </c>
      <c r="I104" s="6" t="s">
        <v>250</v>
      </c>
      <c r="J104" s="20" t="s">
        <v>298</v>
      </c>
      <c r="L104" s="14"/>
      <c r="M104" t="s">
        <v>459</v>
      </c>
      <c r="N104" t="str">
        <f t="shared" si="4"/>
        <v>http://www.mpce.mp.br/wp-content/uploads/2022/08/2022NE00455.pdf</v>
      </c>
    </row>
    <row r="105" spans="1:14" ht="71.25" x14ac:dyDescent="0.25">
      <c r="A105" s="3" t="s">
        <v>22</v>
      </c>
      <c r="B105" s="15" t="s">
        <v>140</v>
      </c>
      <c r="C105" s="41" t="str">
        <f>HYPERLINK("http://www8.mpce.mp.br/Dispensa/092020000123310.pdf","09.2020.00012331-0")</f>
        <v>09.2020.00012331-0</v>
      </c>
      <c r="D105" s="24">
        <v>44629</v>
      </c>
      <c r="E105" s="19" t="s">
        <v>217</v>
      </c>
      <c r="F105" s="4" t="s">
        <v>144</v>
      </c>
      <c r="G105" s="7" t="str">
        <f t="shared" si="3"/>
        <v>2022NE00460</v>
      </c>
      <c r="H105" s="22" t="s">
        <v>378</v>
      </c>
      <c r="I105" s="6" t="s">
        <v>108</v>
      </c>
      <c r="J105" s="20" t="s">
        <v>109</v>
      </c>
      <c r="L105" s="14"/>
      <c r="M105" t="s">
        <v>460</v>
      </c>
      <c r="N105" t="str">
        <f t="shared" si="4"/>
        <v>http://www.mpce.mp.br/wp-content/uploads/2022/08/2022NE00460.pdf</v>
      </c>
    </row>
    <row r="106" spans="1:14" ht="71.25" x14ac:dyDescent="0.25">
      <c r="A106" s="3" t="s">
        <v>146</v>
      </c>
      <c r="B106" s="4" t="s">
        <v>23</v>
      </c>
      <c r="C106" s="41" t="str">
        <f>HYPERLINK("http://www.mpce.mp.br/wp-content/uploads/2022/08/Contrato-012-2017-Locacao-J.-NORTE.pdf","36571/2016-2")</f>
        <v>36571/2016-2</v>
      </c>
      <c r="D106" s="24">
        <v>44634</v>
      </c>
      <c r="E106" s="19" t="s">
        <v>592</v>
      </c>
      <c r="F106" s="4" t="s">
        <v>25</v>
      </c>
      <c r="G106" s="7" t="str">
        <f t="shared" si="3"/>
        <v>2022NE00532</v>
      </c>
      <c r="H106" s="22" t="s">
        <v>333</v>
      </c>
      <c r="I106" s="6" t="s">
        <v>238</v>
      </c>
      <c r="J106" s="30">
        <v>65652827300</v>
      </c>
      <c r="L106" s="14"/>
      <c r="M106" t="s">
        <v>488</v>
      </c>
      <c r="N106" t="str">
        <f t="shared" si="4"/>
        <v>http://www.mpce.mp.br/wp-content/uploads/2022/08/2022NE00532.pdf</v>
      </c>
    </row>
    <row r="107" spans="1:14" ht="57" x14ac:dyDescent="0.25">
      <c r="A107" s="3" t="s">
        <v>146</v>
      </c>
      <c r="B107" s="4" t="s">
        <v>23</v>
      </c>
      <c r="C107" s="41" t="str">
        <f>HYPERLINK("http://www.mpce.mp.br/wp-content/uploads/2022/08/Contrato-002-2017.pdf","19872/2016-5")</f>
        <v>19872/2016-5</v>
      </c>
      <c r="D107" s="24">
        <v>44634</v>
      </c>
      <c r="E107" s="19" t="s">
        <v>593</v>
      </c>
      <c r="F107" s="4" t="s">
        <v>25</v>
      </c>
      <c r="G107" s="7" t="str">
        <f t="shared" si="3"/>
        <v>2022NE00533</v>
      </c>
      <c r="H107" s="22" t="s">
        <v>330</v>
      </c>
      <c r="I107" s="6" t="s">
        <v>235</v>
      </c>
      <c r="J107" s="30">
        <v>640360300</v>
      </c>
      <c r="L107" s="14"/>
      <c r="M107" t="s">
        <v>489</v>
      </c>
      <c r="N107" t="str">
        <f t="shared" si="4"/>
        <v>http://www.mpce.mp.br/wp-content/uploads/2022/08/2022NE00533.pdf</v>
      </c>
    </row>
    <row r="108" spans="1:14" ht="42.75" x14ac:dyDescent="0.25">
      <c r="A108" s="3" t="s">
        <v>146</v>
      </c>
      <c r="B108" s="4" t="s">
        <v>23</v>
      </c>
      <c r="C108" s="41" t="str">
        <f>HYPERLINK("http://www.mpce.mp.br/wp-content/uploads/2022/08/Contrato-031-2017.pdf","8625/2017-8")</f>
        <v>8625/2017-8</v>
      </c>
      <c r="D108" s="24">
        <v>44634</v>
      </c>
      <c r="E108" s="19" t="s">
        <v>594</v>
      </c>
      <c r="F108" s="4" t="s">
        <v>25</v>
      </c>
      <c r="G108" s="7" t="str">
        <f t="shared" si="3"/>
        <v>2022NE00534</v>
      </c>
      <c r="H108" s="22" t="s">
        <v>537</v>
      </c>
      <c r="I108" s="8" t="s">
        <v>113</v>
      </c>
      <c r="J108" s="30">
        <v>4514670359</v>
      </c>
      <c r="L108" s="14"/>
      <c r="M108" t="s">
        <v>490</v>
      </c>
      <c r="N108" t="str">
        <f t="shared" si="4"/>
        <v>http://www.mpce.mp.br/wp-content/uploads/2022/08/2022NE00534.pdf</v>
      </c>
    </row>
    <row r="109" spans="1:14" ht="57" x14ac:dyDescent="0.25">
      <c r="A109" s="3" t="s">
        <v>146</v>
      </c>
      <c r="B109" s="4" t="s">
        <v>23</v>
      </c>
      <c r="C109" s="41" t="str">
        <f>HYPERLINK("http://www.mpce.mp.br/wp-content/uploads/2022/08/Contrato-004-2013.pdf","2241/2012-1")</f>
        <v>2241/2012-1</v>
      </c>
      <c r="D109" s="24">
        <v>44634</v>
      </c>
      <c r="E109" s="19" t="s">
        <v>595</v>
      </c>
      <c r="F109" s="4" t="s">
        <v>145</v>
      </c>
      <c r="G109" s="7" t="str">
        <f t="shared" si="3"/>
        <v>2022NE00535</v>
      </c>
      <c r="H109" s="22" t="s">
        <v>329</v>
      </c>
      <c r="I109" s="6" t="s">
        <v>234</v>
      </c>
      <c r="J109" s="30">
        <v>6002950000131</v>
      </c>
      <c r="L109" s="14"/>
      <c r="M109" t="s">
        <v>491</v>
      </c>
      <c r="N109" t="str">
        <f t="shared" si="4"/>
        <v>http://www.mpce.mp.br/wp-content/uploads/2022/08/2022NE00535.pdf</v>
      </c>
    </row>
    <row r="110" spans="1:14" ht="42.75" x14ac:dyDescent="0.25">
      <c r="A110" s="3" t="s">
        <v>146</v>
      </c>
      <c r="B110" s="4" t="s">
        <v>23</v>
      </c>
      <c r="C110" s="41" t="str">
        <f>HYPERLINK("http://www.mpce.mp.br/wp-content/uploads/2022/08/Contrato-084-2019.pdf","20048/2019-3")</f>
        <v>20048/2019-3</v>
      </c>
      <c r="D110" s="24">
        <v>44634</v>
      </c>
      <c r="E110" s="19" t="s">
        <v>596</v>
      </c>
      <c r="F110" s="4" t="s">
        <v>25</v>
      </c>
      <c r="G110" s="7" t="str">
        <f t="shared" si="3"/>
        <v>2022NE00536</v>
      </c>
      <c r="H110" s="22" t="s">
        <v>538</v>
      </c>
      <c r="I110" s="8" t="s">
        <v>31</v>
      </c>
      <c r="J110" s="30">
        <v>19678451824</v>
      </c>
      <c r="L110" s="14"/>
      <c r="M110" t="s">
        <v>492</v>
      </c>
      <c r="N110" t="str">
        <f t="shared" si="4"/>
        <v>http://www.mpce.mp.br/wp-content/uploads/2022/08/2022NE00536.pdf</v>
      </c>
    </row>
    <row r="111" spans="1:14" ht="57" x14ac:dyDescent="0.25">
      <c r="A111" s="3" t="s">
        <v>146</v>
      </c>
      <c r="B111" s="4" t="s">
        <v>462</v>
      </c>
      <c r="C111" s="41" t="str">
        <f>HYPERLINK("http://www.mpce.mp.br/wp-content/uploads/2022/08/Contrato-026-2020.pdf","38416/2018-4")</f>
        <v>38416/2018-4</v>
      </c>
      <c r="D111" s="24">
        <v>44634</v>
      </c>
      <c r="E111" s="19" t="s">
        <v>600</v>
      </c>
      <c r="F111" s="4" t="s">
        <v>463</v>
      </c>
      <c r="G111" s="7" t="str">
        <f t="shared" si="3"/>
        <v>2022NE00538</v>
      </c>
      <c r="H111" s="22" t="s">
        <v>323</v>
      </c>
      <c r="I111" s="6" t="s">
        <v>227</v>
      </c>
      <c r="J111" s="30">
        <v>7373434000186</v>
      </c>
      <c r="L111" s="14"/>
      <c r="M111" t="s">
        <v>493</v>
      </c>
      <c r="N111" t="str">
        <f t="shared" si="4"/>
        <v>http://www.mpce.mp.br/wp-content/uploads/2022/08/2022NE00538.pdf</v>
      </c>
    </row>
    <row r="112" spans="1:14" ht="42.75" x14ac:dyDescent="0.25">
      <c r="A112" s="3" t="s">
        <v>146</v>
      </c>
      <c r="B112" s="4" t="s">
        <v>23</v>
      </c>
      <c r="C112" s="41" t="str">
        <f>HYPERLINK("http://www8.mpce.mp.br/Dispensa/092021000121226.pdf","09.2021.00012122-6")</f>
        <v>09.2021.00012122-6</v>
      </c>
      <c r="D112" s="24">
        <v>44635</v>
      </c>
      <c r="E112" s="19" t="s">
        <v>597</v>
      </c>
      <c r="F112" s="4" t="s">
        <v>25</v>
      </c>
      <c r="G112" s="7" t="str">
        <f t="shared" si="3"/>
        <v>2022NE00540</v>
      </c>
      <c r="H112" s="22" t="s">
        <v>367</v>
      </c>
      <c r="I112" s="6" t="s">
        <v>261</v>
      </c>
      <c r="J112" s="30">
        <v>35165286215</v>
      </c>
      <c r="L112" s="14"/>
      <c r="M112" t="s">
        <v>494</v>
      </c>
      <c r="N112" t="str">
        <f t="shared" si="4"/>
        <v>http://www.mpce.mp.br/wp-content/uploads/2022/08/2022NE00540.pdf</v>
      </c>
    </row>
    <row r="113" spans="1:21" ht="57" x14ac:dyDescent="0.25">
      <c r="A113" s="3" t="s">
        <v>146</v>
      </c>
      <c r="B113" s="4" t="s">
        <v>23</v>
      </c>
      <c r="C113" s="41" t="str">
        <f>HYPERLINK("http://www8.mpce.mp.br/Dispensa/092021000047808.pdf","09.2021.00004780-8")</f>
        <v>09.2021.00004780-8</v>
      </c>
      <c r="D113" s="24">
        <v>44635</v>
      </c>
      <c r="E113" s="19" t="s">
        <v>601</v>
      </c>
      <c r="F113" s="4" t="s">
        <v>25</v>
      </c>
      <c r="G113" s="7" t="str">
        <f t="shared" si="3"/>
        <v>2022NE00541</v>
      </c>
      <c r="H113" s="22" t="s">
        <v>320</v>
      </c>
      <c r="I113" s="8" t="s">
        <v>229</v>
      </c>
      <c r="J113" s="30">
        <v>50937197300</v>
      </c>
      <c r="L113" s="14"/>
      <c r="M113" t="s">
        <v>495</v>
      </c>
      <c r="N113" t="str">
        <f t="shared" si="4"/>
        <v>http://www.mpce.mp.br/wp-content/uploads/2022/08/2022NE00541.pdf</v>
      </c>
    </row>
    <row r="114" spans="1:21" ht="42.75" x14ac:dyDescent="0.25">
      <c r="A114" s="3" t="s">
        <v>146</v>
      </c>
      <c r="B114" s="4" t="s">
        <v>23</v>
      </c>
      <c r="C114" s="41" t="str">
        <f>HYPERLINK("http://www8.mpce.mp.br/Dispensa/092021000115480.pdf","09.2021.00011548-0")</f>
        <v>09.2021.00011548-0</v>
      </c>
      <c r="D114" s="24">
        <v>44635</v>
      </c>
      <c r="E114" s="19" t="s">
        <v>602</v>
      </c>
      <c r="F114" s="4" t="s">
        <v>25</v>
      </c>
      <c r="G114" s="7" t="str">
        <f t="shared" si="3"/>
        <v>2022NE00542</v>
      </c>
      <c r="H114" s="22" t="s">
        <v>354</v>
      </c>
      <c r="I114" s="6" t="s">
        <v>233</v>
      </c>
      <c r="J114" s="30">
        <v>13526855315</v>
      </c>
      <c r="L114" s="14"/>
      <c r="M114" t="s">
        <v>496</v>
      </c>
      <c r="N114" t="str">
        <f t="shared" si="4"/>
        <v>http://www.mpce.mp.br/wp-content/uploads/2022/08/2022NE00542.pdf</v>
      </c>
    </row>
    <row r="115" spans="1:21" ht="57" x14ac:dyDescent="0.25">
      <c r="A115" s="3" t="s">
        <v>146</v>
      </c>
      <c r="B115" s="4" t="s">
        <v>23</v>
      </c>
      <c r="C115" s="41" t="str">
        <f>HYPERLINK("http://www8.mpce.mp.br/Dispensa/092021000155016.pdf","09.2021.00015501-6")</f>
        <v>09.2021.00015501-6</v>
      </c>
      <c r="D115" s="24">
        <v>44635</v>
      </c>
      <c r="E115" s="19" t="s">
        <v>605</v>
      </c>
      <c r="F115" s="4" t="s">
        <v>25</v>
      </c>
      <c r="G115" s="7" t="str">
        <f t="shared" si="3"/>
        <v>2022NE00543</v>
      </c>
      <c r="H115" s="22" t="s">
        <v>326</v>
      </c>
      <c r="I115" s="8" t="s">
        <v>230</v>
      </c>
      <c r="J115" s="30">
        <v>5817870304</v>
      </c>
      <c r="L115" s="14"/>
      <c r="M115" t="s">
        <v>497</v>
      </c>
      <c r="N115" t="str">
        <f t="shared" si="4"/>
        <v>http://www.mpce.mp.br/wp-content/uploads/2022/08/2022NE00543.pdf</v>
      </c>
    </row>
    <row r="116" spans="1:21" ht="57" x14ac:dyDescent="0.25">
      <c r="A116" s="3" t="s">
        <v>146</v>
      </c>
      <c r="B116" s="4" t="s">
        <v>23</v>
      </c>
      <c r="C116" s="41" t="str">
        <f>HYPERLINK("http://www.mpce.mp.br/wp-content/uploads/2022/08/Contrato-026-2017.pdf","36428/2016-5")</f>
        <v>36428/2016-5</v>
      </c>
      <c r="D116" s="24">
        <v>44635</v>
      </c>
      <c r="E116" s="19" t="s">
        <v>606</v>
      </c>
      <c r="F116" s="4" t="s">
        <v>25</v>
      </c>
      <c r="G116" s="7" t="str">
        <f t="shared" si="3"/>
        <v>2022NE00544</v>
      </c>
      <c r="H116" s="22" t="s">
        <v>345</v>
      </c>
      <c r="I116" s="6" t="s">
        <v>245</v>
      </c>
      <c r="J116" s="30">
        <v>34123367852</v>
      </c>
      <c r="L116" s="14"/>
      <c r="M116" t="s">
        <v>498</v>
      </c>
      <c r="N116" t="str">
        <f t="shared" si="4"/>
        <v>http://www.mpce.mp.br/wp-content/uploads/2022/08/2022NE00544.pdf</v>
      </c>
    </row>
    <row r="117" spans="1:21" ht="57" x14ac:dyDescent="0.25">
      <c r="A117" s="3" t="s">
        <v>146</v>
      </c>
      <c r="B117" s="4" t="s">
        <v>23</v>
      </c>
      <c r="C117" s="41" t="str">
        <f>HYPERLINK("http://www.mpce.mp.br/wp-content/uploads/2022/08/Contrato-074-2019.pdf","45030/2017-6")</f>
        <v>45030/2017-6</v>
      </c>
      <c r="D117" s="24">
        <v>44635</v>
      </c>
      <c r="E117" s="19" t="s">
        <v>609</v>
      </c>
      <c r="F117" s="4" t="s">
        <v>25</v>
      </c>
      <c r="G117" s="7" t="str">
        <f t="shared" si="3"/>
        <v>2022NE00545</v>
      </c>
      <c r="H117" s="22" t="s">
        <v>346</v>
      </c>
      <c r="I117" s="6" t="s">
        <v>246</v>
      </c>
      <c r="J117" s="30">
        <v>49090674349</v>
      </c>
      <c r="L117" s="14"/>
      <c r="M117" t="s">
        <v>499</v>
      </c>
      <c r="N117" t="str">
        <f t="shared" si="4"/>
        <v>http://www.mpce.mp.br/wp-content/uploads/2022/08/2022NE00545.pdf</v>
      </c>
    </row>
    <row r="118" spans="1:21" ht="57" x14ac:dyDescent="0.25">
      <c r="A118" s="3" t="s">
        <v>146</v>
      </c>
      <c r="B118" s="4" t="s">
        <v>23</v>
      </c>
      <c r="C118" s="41" t="str">
        <f>HYPERLINK("http://www.mpce.mp.br/wp-content/uploads/2022/08/CONTRATO-051-2019-PGJ-X-DIANA-PAULA-FONTENELE-DISPENSA-LOCACAO-VICOSA.pdf","21507/2018-9")</f>
        <v>21507/2018-9</v>
      </c>
      <c r="D118" s="24">
        <v>44635</v>
      </c>
      <c r="E118" s="19" t="s">
        <v>611</v>
      </c>
      <c r="F118" s="4" t="s">
        <v>25</v>
      </c>
      <c r="G118" s="7" t="str">
        <f t="shared" si="3"/>
        <v>2022NE00548</v>
      </c>
      <c r="H118" s="22" t="s">
        <v>313</v>
      </c>
      <c r="I118" s="6" t="s">
        <v>218</v>
      </c>
      <c r="J118" s="30">
        <v>77748638349</v>
      </c>
      <c r="L118" s="14"/>
      <c r="M118" t="s">
        <v>500</v>
      </c>
      <c r="N118" t="str">
        <f t="shared" si="4"/>
        <v>http://www.mpce.mp.br/wp-content/uploads/2022/08/2022NE00548.pdf</v>
      </c>
    </row>
    <row r="119" spans="1:21" ht="57" x14ac:dyDescent="0.25">
      <c r="A119" s="3" t="s">
        <v>146</v>
      </c>
      <c r="B119" s="4" t="s">
        <v>23</v>
      </c>
      <c r="C119" s="41" t="str">
        <f>HYPERLINK("http://www.mpce.mp.br/wp-content/uploads/2022/08/Contrato-085-2019.pdf","19552/2019-7")</f>
        <v>19552/2019-7</v>
      </c>
      <c r="D119" s="24">
        <v>44635</v>
      </c>
      <c r="E119" s="19" t="s">
        <v>613</v>
      </c>
      <c r="F119" s="4" t="s">
        <v>25</v>
      </c>
      <c r="G119" s="7" t="str">
        <f t="shared" si="3"/>
        <v>2022NE00552</v>
      </c>
      <c r="H119" s="22" t="s">
        <v>352</v>
      </c>
      <c r="I119" s="6" t="s">
        <v>26</v>
      </c>
      <c r="J119" s="30">
        <v>43713017387</v>
      </c>
      <c r="L119" s="14"/>
      <c r="M119" t="s">
        <v>501</v>
      </c>
      <c r="N119" t="str">
        <f t="shared" si="4"/>
        <v>http://www.mpce.mp.br/wp-content/uploads/2022/08/2022NE00552.pdf</v>
      </c>
    </row>
    <row r="120" spans="1:21" ht="42.75" x14ac:dyDescent="0.25">
      <c r="A120" s="3" t="s">
        <v>22</v>
      </c>
      <c r="B120" s="4" t="s">
        <v>23</v>
      </c>
      <c r="C120" s="41" t="str">
        <f>HYPERLINK("http://www.mpce.mp.br/wp-content/uploads/2022/08/Contrato-061-2019.pdf","23300/2019-5")</f>
        <v>23300/2019-5</v>
      </c>
      <c r="D120" s="24">
        <v>44635</v>
      </c>
      <c r="E120" s="19" t="s">
        <v>615</v>
      </c>
      <c r="F120" s="4" t="s">
        <v>25</v>
      </c>
      <c r="G120" s="7" t="str">
        <f t="shared" si="3"/>
        <v>2022NE00555</v>
      </c>
      <c r="H120" s="22" t="s">
        <v>348</v>
      </c>
      <c r="I120" s="6" t="s">
        <v>248</v>
      </c>
      <c r="J120" s="30">
        <v>50591630320</v>
      </c>
      <c r="L120" s="14"/>
      <c r="M120" t="s">
        <v>502</v>
      </c>
      <c r="N120" t="str">
        <f t="shared" si="4"/>
        <v>http://www.mpce.mp.br/wp-content/uploads/2022/08/2022NE00555.pdf</v>
      </c>
    </row>
    <row r="121" spans="1:21" ht="38.25" x14ac:dyDescent="0.25">
      <c r="A121" s="3" t="s">
        <v>20</v>
      </c>
      <c r="B121" s="15" t="s">
        <v>475</v>
      </c>
      <c r="C121" s="41" t="str">
        <f t="shared" ref="C121" si="6">(HYPERLINK(T121,U121))</f>
        <v>09.2022.00008539-4</v>
      </c>
      <c r="D121" s="24">
        <v>44636</v>
      </c>
      <c r="E121" s="20" t="s">
        <v>564</v>
      </c>
      <c r="F121" s="4" t="s">
        <v>617</v>
      </c>
      <c r="G121" s="7" t="str">
        <f t="shared" si="3"/>
        <v>2022NE00559</v>
      </c>
      <c r="H121" s="22" t="s">
        <v>539</v>
      </c>
      <c r="I121" s="6" t="s">
        <v>555</v>
      </c>
      <c r="J121" s="30">
        <v>4233454000163</v>
      </c>
      <c r="L121" s="14"/>
      <c r="M121" t="s">
        <v>503</v>
      </c>
      <c r="N121" t="str">
        <f t="shared" si="4"/>
        <v>http://www.mpce.mp.br/wp-content/uploads/2022/08/2022NE00559.pdf</v>
      </c>
      <c r="R121" s="44" t="str">
        <f>"http://www8.mpce.mp.br/"&amp;PROPER(A121)&amp;"/"&amp;SUBSTITUTE(SUBSTITUTE(C121,".",""),"-","")&amp;".pdf"</f>
        <v>http://www8.mpce.mp.br/Inexigibilidade/092022000085394.pdf</v>
      </c>
      <c r="S121" s="44" t="str">
        <f t="shared" ref="S121" si="7">HYPERLINK(R121,C121)</f>
        <v>09.2022.00008539-4</v>
      </c>
      <c r="T121" s="44" t="s">
        <v>976</v>
      </c>
      <c r="U121" t="s">
        <v>616</v>
      </c>
    </row>
    <row r="122" spans="1:21" ht="38.25" x14ac:dyDescent="0.25">
      <c r="A122" s="3" t="s">
        <v>22</v>
      </c>
      <c r="B122" s="4" t="s">
        <v>912</v>
      </c>
      <c r="C122" s="41" t="str">
        <f>HYPERLINK("http://www8.mpce.mp.br/Dispensa/092022000095559.pdf","09.2022.00009555-9")</f>
        <v>09.2022.00009555-9</v>
      </c>
      <c r="D122" s="24">
        <v>44636</v>
      </c>
      <c r="E122" s="20" t="s">
        <v>565</v>
      </c>
      <c r="F122" s="4" t="s">
        <v>470</v>
      </c>
      <c r="G122" s="7" t="str">
        <f t="shared" si="3"/>
        <v>2022NE00562</v>
      </c>
      <c r="H122" s="22" t="s">
        <v>330</v>
      </c>
      <c r="I122" s="6" t="s">
        <v>256</v>
      </c>
      <c r="J122" s="30">
        <v>7047251000170</v>
      </c>
      <c r="L122" s="14"/>
      <c r="M122" t="s">
        <v>504</v>
      </c>
      <c r="N122" t="str">
        <f t="shared" si="4"/>
        <v>http://www.mpce.mp.br/wp-content/uploads/2022/08/2022NE00562.pdf</v>
      </c>
    </row>
    <row r="123" spans="1:21" ht="38.25" x14ac:dyDescent="0.25">
      <c r="A123" s="3" t="s">
        <v>22</v>
      </c>
      <c r="B123" s="4" t="s">
        <v>912</v>
      </c>
      <c r="C123" s="41" t="str">
        <f>HYPERLINK("http://www8.mpce.mp.br/Dispensa/092022000095670.pdf","09.2022.00009567-0")</f>
        <v>09.2022.00009567-0</v>
      </c>
      <c r="D123" s="24">
        <v>44636</v>
      </c>
      <c r="E123" s="20" t="s">
        <v>566</v>
      </c>
      <c r="F123" s="4" t="s">
        <v>470</v>
      </c>
      <c r="G123" s="7" t="str">
        <f t="shared" si="3"/>
        <v>2022NE00563</v>
      </c>
      <c r="H123" s="22" t="s">
        <v>358</v>
      </c>
      <c r="I123" s="6" t="s">
        <v>256</v>
      </c>
      <c r="J123" s="30">
        <v>7047251000170</v>
      </c>
      <c r="L123" s="14"/>
      <c r="M123" t="s">
        <v>505</v>
      </c>
      <c r="N123" t="str">
        <f t="shared" si="4"/>
        <v>http://www.mpce.mp.br/wp-content/uploads/2022/08/2022NE00563.pdf</v>
      </c>
    </row>
    <row r="124" spans="1:21" ht="38.25" x14ac:dyDescent="0.25">
      <c r="A124" s="3" t="s">
        <v>22</v>
      </c>
      <c r="B124" s="4" t="s">
        <v>912</v>
      </c>
      <c r="C124" s="41" t="str">
        <f>HYPERLINK("http://www8.mpce.mp.br/Dispensa/092022000095648.pdf","09.2022.00009564-8")</f>
        <v>09.2022.00009564-8</v>
      </c>
      <c r="D124" s="24">
        <v>44636</v>
      </c>
      <c r="E124" s="20" t="s">
        <v>567</v>
      </c>
      <c r="F124" s="4" t="s">
        <v>470</v>
      </c>
      <c r="G124" s="7" t="str">
        <f t="shared" si="3"/>
        <v>2022NE00564</v>
      </c>
      <c r="H124" s="22" t="s">
        <v>540</v>
      </c>
      <c r="I124" s="6" t="s">
        <v>256</v>
      </c>
      <c r="J124" s="30">
        <v>7047251000170</v>
      </c>
      <c r="L124" s="14"/>
      <c r="M124" t="s">
        <v>506</v>
      </c>
      <c r="N124" t="str">
        <f t="shared" si="4"/>
        <v>http://www.mpce.mp.br/wp-content/uploads/2022/08/2022NE00564.pdf</v>
      </c>
    </row>
    <row r="125" spans="1:21" ht="71.25" x14ac:dyDescent="0.25">
      <c r="A125" s="3" t="s">
        <v>146</v>
      </c>
      <c r="B125" s="4" t="s">
        <v>140</v>
      </c>
      <c r="C125" s="41" t="str">
        <f>HYPERLINK("http://www8.mpce.mp.br/Dispensa/092020000071437.pdf","09.2020.00007143-7")</f>
        <v>09.2020.00007143-7</v>
      </c>
      <c r="D125" s="24">
        <v>44641</v>
      </c>
      <c r="E125" s="19" t="s">
        <v>953</v>
      </c>
      <c r="F125" s="4" t="s">
        <v>469</v>
      </c>
      <c r="G125" s="7" t="str">
        <f t="shared" si="3"/>
        <v>2022NE00618</v>
      </c>
      <c r="H125" s="22" t="s">
        <v>541</v>
      </c>
      <c r="I125" s="6" t="s">
        <v>255</v>
      </c>
      <c r="J125" s="30">
        <v>34028316001002</v>
      </c>
      <c r="L125" s="14"/>
      <c r="M125" t="s">
        <v>507</v>
      </c>
      <c r="N125" t="str">
        <f t="shared" si="4"/>
        <v>http://www.mpce.mp.br/wp-content/uploads/2022/08/2022NE00618.pdf</v>
      </c>
    </row>
    <row r="126" spans="1:21" ht="51" x14ac:dyDescent="0.25">
      <c r="A126" s="3" t="s">
        <v>22</v>
      </c>
      <c r="B126" s="4" t="s">
        <v>140</v>
      </c>
      <c r="C126" s="41" t="str">
        <f t="shared" ref="C126" si="8">(HYPERLINK(T126,U126))</f>
        <v>09.2022.00001669-6</v>
      </c>
      <c r="D126" s="24">
        <v>44641</v>
      </c>
      <c r="E126" s="20" t="s">
        <v>568</v>
      </c>
      <c r="F126" s="4" t="s">
        <v>620</v>
      </c>
      <c r="G126" s="7" t="str">
        <f t="shared" si="3"/>
        <v>2022NE00642</v>
      </c>
      <c r="H126" s="22" t="s">
        <v>542</v>
      </c>
      <c r="I126" s="6" t="s">
        <v>556</v>
      </c>
      <c r="J126" s="30">
        <v>1722296000117</v>
      </c>
      <c r="L126" s="14"/>
      <c r="M126" t="s">
        <v>508</v>
      </c>
      <c r="N126" t="str">
        <f t="shared" si="4"/>
        <v>http://www.mpce.mp.br/wp-content/uploads/2022/08/2022NE00642.pdf</v>
      </c>
      <c r="R126" s="44" t="str">
        <f>"http://www8.mpce.mp.br/"&amp;PROPER(A126)&amp;"/"&amp;SUBSTITUTE(SUBSTITUTE(C126,".",""),"-","")&amp;".pdf"</f>
        <v>http://www8.mpce.mp.br/Dispensa/092022000016696.pdf</v>
      </c>
      <c r="S126" s="44" t="str">
        <f t="shared" ref="S126" si="9">HYPERLINK(R126,C126)</f>
        <v>09.2022.00001669-6</v>
      </c>
      <c r="T126" s="44" t="s">
        <v>977</v>
      </c>
      <c r="U126" t="s">
        <v>619</v>
      </c>
    </row>
    <row r="127" spans="1:21" ht="25.5" x14ac:dyDescent="0.25">
      <c r="A127" s="3" t="s">
        <v>22</v>
      </c>
      <c r="B127" s="4" t="s">
        <v>140</v>
      </c>
      <c r="C127" s="41" t="str">
        <f>HYPERLINK("http://www8.mpce.mp.br/Dispensa/092022000103900.pdf","09.2022.00010390-0")</f>
        <v>09.2022.00010390-0</v>
      </c>
      <c r="D127" s="24">
        <v>44642</v>
      </c>
      <c r="E127" s="20" t="s">
        <v>569</v>
      </c>
      <c r="F127" s="4" t="s">
        <v>621</v>
      </c>
      <c r="G127" s="7" t="str">
        <f t="shared" si="3"/>
        <v>2022NE00643</v>
      </c>
      <c r="H127" s="22" t="s">
        <v>315</v>
      </c>
      <c r="I127" s="6" t="s">
        <v>557</v>
      </c>
      <c r="J127" s="30">
        <v>11366361000172</v>
      </c>
      <c r="L127" s="14"/>
      <c r="M127" t="s">
        <v>509</v>
      </c>
      <c r="N127" t="str">
        <f t="shared" si="4"/>
        <v>http://www.mpce.mp.br/wp-content/uploads/2022/08/2022NE00643.pdf</v>
      </c>
    </row>
    <row r="128" spans="1:21" ht="38.25" x14ac:dyDescent="0.25">
      <c r="A128" s="3" t="s">
        <v>22</v>
      </c>
      <c r="B128" s="4" t="s">
        <v>140</v>
      </c>
      <c r="C128" s="41" t="str">
        <f>HYPERLINK("http://www8.mpce.mp.br/Dispensa/092022000103865.pdf","09.2022.00010386-5")</f>
        <v>09.2022.00010386-5</v>
      </c>
      <c r="D128" s="24">
        <v>44642</v>
      </c>
      <c r="E128" s="20" t="s">
        <v>570</v>
      </c>
      <c r="F128" s="4" t="s">
        <v>621</v>
      </c>
      <c r="G128" s="7" t="str">
        <f t="shared" si="3"/>
        <v>2022NE00646</v>
      </c>
      <c r="H128" s="22" t="s">
        <v>543</v>
      </c>
      <c r="I128" s="6" t="s">
        <v>558</v>
      </c>
      <c r="J128" s="30">
        <v>20102044000130</v>
      </c>
      <c r="L128" s="14"/>
      <c r="M128" t="s">
        <v>510</v>
      </c>
      <c r="N128" t="str">
        <f t="shared" si="4"/>
        <v>http://www.mpce.mp.br/wp-content/uploads/2022/08/2022NE00646.pdf</v>
      </c>
    </row>
    <row r="129" spans="1:21" ht="99.75" x14ac:dyDescent="0.25">
      <c r="A129" s="3" t="s">
        <v>146</v>
      </c>
      <c r="B129" s="4" t="s">
        <v>23</v>
      </c>
      <c r="C129" s="41" t="str">
        <f>HYPERLINK("http://www.mpce.mp.br/wp-content/uploads/2022/08/Contrato-013-2019.pdf","6774/2019-2")</f>
        <v>6774/2019-2</v>
      </c>
      <c r="D129" s="24">
        <v>44642</v>
      </c>
      <c r="E129" s="19" t="s">
        <v>622</v>
      </c>
      <c r="F129" s="4" t="s">
        <v>145</v>
      </c>
      <c r="G129" s="7" t="str">
        <f t="shared" si="3"/>
        <v>2022NE00660</v>
      </c>
      <c r="H129" s="22" t="s">
        <v>342</v>
      </c>
      <c r="I129" s="6" t="s">
        <v>241</v>
      </c>
      <c r="J129" s="30">
        <v>558659000168</v>
      </c>
      <c r="L129" s="14"/>
      <c r="M129" t="s">
        <v>511</v>
      </c>
      <c r="N129" t="str">
        <f t="shared" si="4"/>
        <v>http://www.mpce.mp.br/wp-content/uploads/2022/08/2022NE00660.pdf</v>
      </c>
    </row>
    <row r="130" spans="1:21" ht="99.75" x14ac:dyDescent="0.25">
      <c r="A130" s="3" t="s">
        <v>22</v>
      </c>
      <c r="B130" s="4" t="s">
        <v>23</v>
      </c>
      <c r="C130" s="41" t="str">
        <f>HYPERLINK("http://www.mpce.mp.br/wp-content/uploads/2022/08/Contrato-013-2019.pdf","6774/2019-2")</f>
        <v>6774/2019-2</v>
      </c>
      <c r="D130" s="24">
        <v>44642</v>
      </c>
      <c r="E130" s="19" t="s">
        <v>624</v>
      </c>
      <c r="F130" s="4" t="s">
        <v>467</v>
      </c>
      <c r="G130" s="7" t="str">
        <f t="shared" si="3"/>
        <v>2022NE00661</v>
      </c>
      <c r="H130" s="22" t="s">
        <v>339</v>
      </c>
      <c r="I130" s="6" t="s">
        <v>241</v>
      </c>
      <c r="J130" s="30">
        <v>558659000168</v>
      </c>
      <c r="L130" s="14"/>
      <c r="M130" t="s">
        <v>512</v>
      </c>
      <c r="N130" t="str">
        <f t="shared" si="4"/>
        <v>http://www.mpce.mp.br/wp-content/uploads/2022/08/2022NE00661.pdf</v>
      </c>
    </row>
    <row r="131" spans="1:21" ht="57" x14ac:dyDescent="0.25">
      <c r="A131" s="3" t="s">
        <v>146</v>
      </c>
      <c r="B131" s="4" t="s">
        <v>23</v>
      </c>
      <c r="C131" s="41" t="str">
        <f>HYPERLINK("http://www.mpce.mp.br/wp-content/uploads/2022/08/Contrato-084-2019.pdf","20048/2019-3")</f>
        <v>20048/2019-3</v>
      </c>
      <c r="D131" s="24">
        <v>44644</v>
      </c>
      <c r="E131" s="19" t="s">
        <v>626</v>
      </c>
      <c r="F131" s="4" t="s">
        <v>25</v>
      </c>
      <c r="G131" s="7" t="str">
        <f t="shared" ref="G131:G194" si="10">HYPERLINK(N131,M131)</f>
        <v>2022NE00669</v>
      </c>
      <c r="H131" s="22" t="s">
        <v>376</v>
      </c>
      <c r="I131" s="6" t="s">
        <v>559</v>
      </c>
      <c r="J131" s="30">
        <v>19678451824</v>
      </c>
      <c r="L131" s="14"/>
      <c r="M131" t="s">
        <v>513</v>
      </c>
      <c r="N131" t="str">
        <f t="shared" si="4"/>
        <v>http://www.mpce.mp.br/wp-content/uploads/2022/08/2022NE00669.pdf</v>
      </c>
    </row>
    <row r="132" spans="1:21" x14ac:dyDescent="0.25">
      <c r="A132" s="3" t="s">
        <v>146</v>
      </c>
      <c r="B132" s="4" t="s">
        <v>140</v>
      </c>
      <c r="C132" s="41" t="str">
        <f>HYPERLINK("http://www8.mpce.mp.br/Dispensa/092022000019950.pdf","09.2022.00001995-0")</f>
        <v>09.2022.00001995-0</v>
      </c>
      <c r="D132" s="24">
        <v>44648</v>
      </c>
      <c r="E132" s="20" t="s">
        <v>571</v>
      </c>
      <c r="F132" s="4" t="s">
        <v>628</v>
      </c>
      <c r="G132" s="7" t="str">
        <f t="shared" si="10"/>
        <v>2022NE00698</v>
      </c>
      <c r="H132" s="22" t="s">
        <v>544</v>
      </c>
      <c r="I132" s="6" t="s">
        <v>560</v>
      </c>
      <c r="J132" s="30">
        <v>10261012000123</v>
      </c>
      <c r="L132" s="14"/>
      <c r="M132" t="s">
        <v>514</v>
      </c>
      <c r="N132" t="str">
        <f t="shared" si="4"/>
        <v>http://www.mpce.mp.br/wp-content/uploads/2022/08/2022NE00698.pdf</v>
      </c>
    </row>
    <row r="133" spans="1:21" ht="25.5" x14ac:dyDescent="0.25">
      <c r="A133" s="31" t="s">
        <v>20</v>
      </c>
      <c r="B133" s="4" t="s">
        <v>21</v>
      </c>
      <c r="C133" s="41" t="str">
        <f>(HYPERLINK(T133,U133))</f>
        <v>09.2022.00011255-3</v>
      </c>
      <c r="D133" s="24">
        <v>44648</v>
      </c>
      <c r="E133" s="32" t="s">
        <v>572</v>
      </c>
      <c r="F133" s="4" t="s">
        <v>128</v>
      </c>
      <c r="G133" s="7" t="str">
        <f t="shared" si="10"/>
        <v>2022NE00699</v>
      </c>
      <c r="H133" s="22" t="s">
        <v>545</v>
      </c>
      <c r="I133" s="6" t="s">
        <v>88</v>
      </c>
      <c r="J133" s="30">
        <v>7620701000172</v>
      </c>
      <c r="L133" s="14"/>
      <c r="M133" t="s">
        <v>515</v>
      </c>
      <c r="N133" t="str">
        <f t="shared" si="4"/>
        <v>http://www.mpce.mp.br/wp-content/uploads/2022/08/2022NE00699.pdf</v>
      </c>
      <c r="R133" s="44" t="str">
        <f>"http://www8.mpce.mp.br/"&amp;PROPER(A133)&amp;"/"&amp;SUBSTITUTE(SUBSTITUTE(C133,".",""),"-","")&amp;".pdf"</f>
        <v>http://www8.mpce.mp.br/Inexigibilidade/092022000112553.pdf</v>
      </c>
      <c r="S133" s="44" t="str">
        <f>HYPERLINK(R133,C133)</f>
        <v>09.2022.00011255-3</v>
      </c>
      <c r="T133" t="s">
        <v>954</v>
      </c>
      <c r="U133" t="s">
        <v>629</v>
      </c>
    </row>
    <row r="134" spans="1:21" ht="25.5" x14ac:dyDescent="0.25">
      <c r="A134" s="3" t="s">
        <v>20</v>
      </c>
      <c r="B134" s="4" t="s">
        <v>21</v>
      </c>
      <c r="C134" s="41" t="str">
        <f t="shared" ref="C134:C167" si="11">(HYPERLINK(T134,U134))</f>
        <v>09.2022.00011253-1</v>
      </c>
      <c r="D134" s="24">
        <v>44648</v>
      </c>
      <c r="E134" s="20" t="s">
        <v>573</v>
      </c>
      <c r="F134" s="4" t="s">
        <v>128</v>
      </c>
      <c r="G134" s="7" t="str">
        <f t="shared" si="10"/>
        <v>2022NE00700</v>
      </c>
      <c r="H134" s="22" t="s">
        <v>546</v>
      </c>
      <c r="I134" s="6" t="s">
        <v>83</v>
      </c>
      <c r="J134" s="30">
        <v>7817778000137</v>
      </c>
      <c r="L134" s="14"/>
      <c r="M134" t="s">
        <v>516</v>
      </c>
      <c r="N134" t="str">
        <f t="shared" si="4"/>
        <v>http://www.mpce.mp.br/wp-content/uploads/2022/08/2022NE00700.pdf</v>
      </c>
      <c r="R134" s="44" t="str">
        <f>"http://www8.mpce.mp.br/"&amp;PROPER(A134)&amp;"/"&amp;SUBSTITUTE(SUBSTITUTE(C134,".",""),"-","")&amp;".pdf"</f>
        <v>http://www8.mpce.mp.br/Inexigibilidade/092022000112531.pdf</v>
      </c>
      <c r="S134" s="44" t="str">
        <f t="shared" ref="S134:S197" si="12">HYPERLINK(R134,C134)</f>
        <v>09.2022.00011253-1</v>
      </c>
      <c r="T134" t="s">
        <v>955</v>
      </c>
      <c r="U134" t="s">
        <v>630</v>
      </c>
    </row>
    <row r="135" spans="1:21" ht="38.25" x14ac:dyDescent="0.25">
      <c r="A135" s="3" t="s">
        <v>20</v>
      </c>
      <c r="B135" s="4" t="s">
        <v>21</v>
      </c>
      <c r="C135" s="41" t="str">
        <f t="shared" si="11"/>
        <v>09.2022.00011249-7</v>
      </c>
      <c r="D135" s="24">
        <v>44648</v>
      </c>
      <c r="E135" s="20" t="s">
        <v>574</v>
      </c>
      <c r="F135" s="4" t="s">
        <v>128</v>
      </c>
      <c r="G135" s="7" t="str">
        <f t="shared" si="10"/>
        <v>2022NE00701</v>
      </c>
      <c r="H135" s="22" t="s">
        <v>359</v>
      </c>
      <c r="I135" s="6" t="s">
        <v>78</v>
      </c>
      <c r="J135" s="30">
        <v>7742778000115</v>
      </c>
      <c r="L135" s="14"/>
      <c r="M135" t="s">
        <v>517</v>
      </c>
      <c r="N135" t="str">
        <f t="shared" si="4"/>
        <v>http://www.mpce.mp.br/wp-content/uploads/2022/08/2022NE00701.pdf</v>
      </c>
      <c r="R135" s="44" t="str">
        <f t="shared" ref="R135:R198" si="13">"http://www8.mpce.mp.br/"&amp;PROPER(A135)&amp;"/"&amp;SUBSTITUTE(SUBSTITUTE(C135,".",""),"-","")&amp;".pdf"</f>
        <v>http://www8.mpce.mp.br/Inexigibilidade/092022000112497.pdf</v>
      </c>
      <c r="S135" s="44" t="str">
        <f t="shared" si="12"/>
        <v>09.2022.00011249-7</v>
      </c>
      <c r="T135" t="s">
        <v>956</v>
      </c>
      <c r="U135" t="s">
        <v>631</v>
      </c>
    </row>
    <row r="136" spans="1:21" ht="25.5" x14ac:dyDescent="0.25">
      <c r="A136" s="3" t="s">
        <v>20</v>
      </c>
      <c r="B136" s="4" t="s">
        <v>21</v>
      </c>
      <c r="C136" s="41" t="str">
        <f t="shared" si="11"/>
        <v>09.2022.00011184-3</v>
      </c>
      <c r="D136" s="24">
        <v>44648</v>
      </c>
      <c r="E136" s="20" t="s">
        <v>575</v>
      </c>
      <c r="F136" s="4" t="s">
        <v>128</v>
      </c>
      <c r="G136" s="7" t="str">
        <f t="shared" si="10"/>
        <v>2022NE00702</v>
      </c>
      <c r="H136" s="22" t="s">
        <v>545</v>
      </c>
      <c r="I136" s="6" t="s">
        <v>73</v>
      </c>
      <c r="J136" s="30">
        <v>7676836000150</v>
      </c>
      <c r="L136" s="14"/>
      <c r="M136" t="s">
        <v>518</v>
      </c>
      <c r="N136" t="str">
        <f t="shared" si="4"/>
        <v>http://www.mpce.mp.br/wp-content/uploads/2022/08/2022NE00702.pdf</v>
      </c>
      <c r="R136" s="44" t="str">
        <f t="shared" si="13"/>
        <v>http://www8.mpce.mp.br/Inexigibilidade/092022000111843.pdf</v>
      </c>
      <c r="S136" s="44" t="str">
        <f t="shared" si="12"/>
        <v>09.2022.00011184-3</v>
      </c>
      <c r="T136" t="s">
        <v>957</v>
      </c>
      <c r="U136" t="s">
        <v>632</v>
      </c>
    </row>
    <row r="137" spans="1:21" ht="76.5" x14ac:dyDescent="0.25">
      <c r="A137" s="3" t="s">
        <v>146</v>
      </c>
      <c r="B137" s="4" t="s">
        <v>140</v>
      </c>
      <c r="C137" s="41" t="str">
        <f t="shared" si="11"/>
        <v>09.2022.00003612-6</v>
      </c>
      <c r="D137" s="24">
        <v>44649</v>
      </c>
      <c r="E137" s="20" t="s">
        <v>576</v>
      </c>
      <c r="F137" s="4" t="s">
        <v>634</v>
      </c>
      <c r="G137" s="7" t="str">
        <f t="shared" si="10"/>
        <v>2022NE00704</v>
      </c>
      <c r="H137" s="22" t="s">
        <v>487</v>
      </c>
      <c r="I137" s="6" t="s">
        <v>561</v>
      </c>
      <c r="J137" s="30">
        <v>3938155000161</v>
      </c>
      <c r="L137" s="14"/>
      <c r="M137" t="s">
        <v>519</v>
      </c>
      <c r="N137" t="str">
        <f t="shared" si="4"/>
        <v>http://www.mpce.mp.br/wp-content/uploads/2022/08/2022NE00704.pdf</v>
      </c>
      <c r="R137" s="44" t="str">
        <f t="shared" si="13"/>
        <v>http://www8.mpce.mp.br/Dispensa /092022000036126.pdf</v>
      </c>
      <c r="S137" s="44" t="str">
        <f t="shared" si="12"/>
        <v>09.2022.00003612-6</v>
      </c>
      <c r="T137" t="s">
        <v>958</v>
      </c>
      <c r="U137" t="s">
        <v>633</v>
      </c>
    </row>
    <row r="138" spans="1:21" x14ac:dyDescent="0.25">
      <c r="A138" s="3" t="s">
        <v>146</v>
      </c>
      <c r="B138" s="4" t="s">
        <v>140</v>
      </c>
      <c r="C138" s="41" t="str">
        <f t="shared" si="11"/>
        <v>09.2022.00001995-0</v>
      </c>
      <c r="D138" s="24">
        <v>44649</v>
      </c>
      <c r="E138" s="20" t="s">
        <v>571</v>
      </c>
      <c r="F138" s="4" t="s">
        <v>628</v>
      </c>
      <c r="G138" s="7" t="str">
        <f t="shared" si="10"/>
        <v>2022NE00705</v>
      </c>
      <c r="H138" s="22" t="s">
        <v>544</v>
      </c>
      <c r="I138" s="6" t="s">
        <v>560</v>
      </c>
      <c r="J138" s="30">
        <v>10261012000123</v>
      </c>
      <c r="L138" s="14"/>
      <c r="M138" t="s">
        <v>520</v>
      </c>
      <c r="N138" t="str">
        <f t="shared" si="4"/>
        <v>http://www.mpce.mp.br/wp-content/uploads/2022/08/2022NE00705.pdf</v>
      </c>
      <c r="R138" s="44" t="str">
        <f t="shared" si="13"/>
        <v>http://www8.mpce.mp.br/Dispensa /092022000019950.pdf</v>
      </c>
      <c r="S138" s="44" t="str">
        <f t="shared" si="12"/>
        <v>09.2022.00001995-0</v>
      </c>
      <c r="T138" t="s">
        <v>959</v>
      </c>
      <c r="U138" t="s">
        <v>627</v>
      </c>
    </row>
    <row r="139" spans="1:21" x14ac:dyDescent="0.25">
      <c r="A139" s="3" t="s">
        <v>146</v>
      </c>
      <c r="B139" s="4" t="s">
        <v>140</v>
      </c>
      <c r="C139" s="41" t="str">
        <f t="shared" si="11"/>
        <v>09.2022.00001995-0</v>
      </c>
      <c r="D139" s="24">
        <v>44649</v>
      </c>
      <c r="E139" s="20" t="s">
        <v>571</v>
      </c>
      <c r="F139" s="4" t="s">
        <v>628</v>
      </c>
      <c r="G139" s="7" t="str">
        <f t="shared" si="10"/>
        <v>2022NE00706</v>
      </c>
      <c r="H139" s="22" t="s">
        <v>544</v>
      </c>
      <c r="I139" s="6" t="s">
        <v>560</v>
      </c>
      <c r="J139" s="30">
        <v>10261012000123</v>
      </c>
      <c r="L139" s="14"/>
      <c r="M139" t="s">
        <v>521</v>
      </c>
      <c r="N139" t="str">
        <f t="shared" si="4"/>
        <v>http://www.mpce.mp.br/wp-content/uploads/2022/08/2022NE00706.pdf</v>
      </c>
      <c r="R139" s="44" t="str">
        <f t="shared" si="13"/>
        <v>http://www8.mpce.mp.br/Dispensa /092022000019950.pdf</v>
      </c>
      <c r="S139" s="44" t="str">
        <f t="shared" si="12"/>
        <v>09.2022.00001995-0</v>
      </c>
      <c r="T139" t="s">
        <v>959</v>
      </c>
      <c r="U139" t="s">
        <v>627</v>
      </c>
    </row>
    <row r="140" spans="1:21" ht="51" x14ac:dyDescent="0.25">
      <c r="A140" s="3" t="s">
        <v>146</v>
      </c>
      <c r="B140" s="4" t="s">
        <v>140</v>
      </c>
      <c r="C140" s="41" t="str">
        <f t="shared" si="11"/>
        <v>09.2022.00001669-6</v>
      </c>
      <c r="D140" s="24">
        <v>44649</v>
      </c>
      <c r="E140" s="20" t="s">
        <v>577</v>
      </c>
      <c r="F140" s="4" t="s">
        <v>628</v>
      </c>
      <c r="G140" s="7" t="str">
        <f t="shared" si="10"/>
        <v>2022NE00707</v>
      </c>
      <c r="H140" s="22" t="s">
        <v>547</v>
      </c>
      <c r="I140" s="6" t="s">
        <v>562</v>
      </c>
      <c r="J140" s="30">
        <v>6172409000171</v>
      </c>
      <c r="L140" s="14"/>
      <c r="M140" t="s">
        <v>522</v>
      </c>
      <c r="N140" t="str">
        <f t="shared" si="4"/>
        <v>http://www.mpce.mp.br/wp-content/uploads/2022/08/2022NE00707.pdf</v>
      </c>
      <c r="R140" s="44" t="str">
        <f t="shared" si="13"/>
        <v>http://www8.mpce.mp.br/Dispensa /092022000016696.pdf</v>
      </c>
      <c r="S140" s="44" t="str">
        <f t="shared" si="12"/>
        <v>09.2022.00001669-6</v>
      </c>
      <c r="T140" t="s">
        <v>960</v>
      </c>
      <c r="U140" t="s">
        <v>619</v>
      </c>
    </row>
    <row r="141" spans="1:21" ht="38.25" x14ac:dyDescent="0.25">
      <c r="A141" s="3" t="s">
        <v>20</v>
      </c>
      <c r="B141" s="4" t="s">
        <v>21</v>
      </c>
      <c r="C141" s="41" t="str">
        <f t="shared" si="11"/>
        <v>09.2022.00011178-7</v>
      </c>
      <c r="D141" s="24">
        <v>44649</v>
      </c>
      <c r="E141" s="20" t="s">
        <v>578</v>
      </c>
      <c r="F141" s="4" t="s">
        <v>128</v>
      </c>
      <c r="G141" s="7" t="str">
        <f t="shared" si="10"/>
        <v>2022NE00708</v>
      </c>
      <c r="H141" s="22" t="s">
        <v>548</v>
      </c>
      <c r="I141" s="6" t="s">
        <v>68</v>
      </c>
      <c r="J141" s="30">
        <v>7625932000179</v>
      </c>
      <c r="L141" s="14"/>
      <c r="M141" t="s">
        <v>523</v>
      </c>
      <c r="N141" t="str">
        <f t="shared" si="4"/>
        <v>http://www.mpce.mp.br/wp-content/uploads/2022/08/2022NE00708.pdf</v>
      </c>
      <c r="R141" s="44" t="str">
        <f t="shared" si="13"/>
        <v>http://www8.mpce.mp.br/Inexigibilidade/092022000111787.pdf</v>
      </c>
      <c r="S141" s="44" t="str">
        <f t="shared" si="12"/>
        <v>09.2022.00011178-7</v>
      </c>
      <c r="T141" t="s">
        <v>961</v>
      </c>
      <c r="U141" t="s">
        <v>635</v>
      </c>
    </row>
    <row r="142" spans="1:21" ht="25.5" x14ac:dyDescent="0.25">
      <c r="A142" s="3" t="s">
        <v>20</v>
      </c>
      <c r="B142" s="4" t="s">
        <v>21</v>
      </c>
      <c r="C142" s="41" t="str">
        <f t="shared" si="11"/>
        <v>09.2022.00011156-5</v>
      </c>
      <c r="D142" s="24">
        <v>44649</v>
      </c>
      <c r="E142" s="20" t="s">
        <v>579</v>
      </c>
      <c r="F142" s="4" t="s">
        <v>128</v>
      </c>
      <c r="G142" s="7" t="str">
        <f t="shared" si="10"/>
        <v>2022NE00710</v>
      </c>
      <c r="H142" s="22" t="s">
        <v>549</v>
      </c>
      <c r="I142" s="6" t="s">
        <v>35</v>
      </c>
      <c r="J142" s="30">
        <v>5722202000160</v>
      </c>
      <c r="L142" s="14"/>
      <c r="M142" t="s">
        <v>524</v>
      </c>
      <c r="N142" t="str">
        <f t="shared" si="4"/>
        <v>http://www.mpce.mp.br/wp-content/uploads/2022/08/2022NE00710.pdf</v>
      </c>
      <c r="R142" s="44" t="str">
        <f t="shared" si="13"/>
        <v>http://www8.mpce.mp.br/Inexigibilidade/092022000111565.pdf</v>
      </c>
      <c r="S142" s="44" t="str">
        <f t="shared" si="12"/>
        <v>09.2022.00011156-5</v>
      </c>
      <c r="T142" t="s">
        <v>962</v>
      </c>
      <c r="U142" t="s">
        <v>636</v>
      </c>
    </row>
    <row r="143" spans="1:21" ht="38.25" x14ac:dyDescent="0.25">
      <c r="A143" s="3" t="s">
        <v>20</v>
      </c>
      <c r="B143" s="4" t="s">
        <v>21</v>
      </c>
      <c r="C143" s="41" t="str">
        <f t="shared" si="11"/>
        <v>09.2022.00023888-0</v>
      </c>
      <c r="D143" s="24">
        <v>44649</v>
      </c>
      <c r="E143" s="20" t="s">
        <v>580</v>
      </c>
      <c r="F143" s="4" t="s">
        <v>473</v>
      </c>
      <c r="G143" s="7" t="str">
        <f t="shared" si="10"/>
        <v>2022NE00712</v>
      </c>
      <c r="H143" s="22" t="s">
        <v>550</v>
      </c>
      <c r="I143" s="6" t="s">
        <v>618</v>
      </c>
      <c r="J143" s="30">
        <v>5423963014414</v>
      </c>
      <c r="L143" s="14"/>
      <c r="M143" t="s">
        <v>525</v>
      </c>
      <c r="N143" t="str">
        <f t="shared" si="4"/>
        <v>http://www.mpce.mp.br/wp-content/uploads/2022/08/2022NE00712.pdf</v>
      </c>
      <c r="R143" s="44" t="str">
        <f t="shared" si="13"/>
        <v>http://www8.mpce.mp.br/Inexigibilidade/092022000238880.pdf</v>
      </c>
      <c r="S143" s="44" t="str">
        <f t="shared" si="12"/>
        <v>09.2022.00023888-0</v>
      </c>
      <c r="T143" t="s">
        <v>963</v>
      </c>
      <c r="U143" t="s">
        <v>637</v>
      </c>
    </row>
    <row r="144" spans="1:21" ht="25.5" x14ac:dyDescent="0.25">
      <c r="A144" s="3" t="s">
        <v>20</v>
      </c>
      <c r="B144" s="4" t="s">
        <v>21</v>
      </c>
      <c r="C144" s="41" t="str">
        <f t="shared" si="11"/>
        <v>09.2022.00011144-3</v>
      </c>
      <c r="D144" s="24">
        <v>44649</v>
      </c>
      <c r="E144" s="20" t="s">
        <v>581</v>
      </c>
      <c r="F144" s="4" t="s">
        <v>128</v>
      </c>
      <c r="G144" s="7" t="str">
        <f t="shared" si="10"/>
        <v>2022NE00713</v>
      </c>
      <c r="H144" s="22" t="s">
        <v>545</v>
      </c>
      <c r="I144" s="6" t="s">
        <v>260</v>
      </c>
      <c r="J144" s="30">
        <v>7508138000145</v>
      </c>
      <c r="L144" s="14"/>
      <c r="M144" t="s">
        <v>526</v>
      </c>
      <c r="N144" t="str">
        <f t="shared" si="4"/>
        <v>http://www.mpce.mp.br/wp-content/uploads/2022/08/2022NE00713.pdf</v>
      </c>
      <c r="R144" s="44" t="str">
        <f t="shared" si="13"/>
        <v>http://www8.mpce.mp.br/Inexigibilidade/092022000111443.pdf</v>
      </c>
      <c r="S144" s="44" t="str">
        <f t="shared" si="12"/>
        <v>09.2022.00011144-3</v>
      </c>
      <c r="T144" t="s">
        <v>964</v>
      </c>
      <c r="U144" t="s">
        <v>638</v>
      </c>
    </row>
    <row r="145" spans="1:21" ht="25.5" x14ac:dyDescent="0.25">
      <c r="A145" s="3" t="s">
        <v>20</v>
      </c>
      <c r="B145" s="4" t="s">
        <v>21</v>
      </c>
      <c r="C145" s="41" t="str">
        <f t="shared" si="11"/>
        <v>09.2022.00011140-0</v>
      </c>
      <c r="D145" s="24">
        <v>44649</v>
      </c>
      <c r="E145" s="20" t="s">
        <v>582</v>
      </c>
      <c r="F145" s="4" t="s">
        <v>128</v>
      </c>
      <c r="G145" s="7" t="str">
        <f t="shared" si="10"/>
        <v>2022NE00714</v>
      </c>
      <c r="H145" s="22" t="s">
        <v>359</v>
      </c>
      <c r="I145" s="6" t="s">
        <v>45</v>
      </c>
      <c r="J145" s="30">
        <v>5537196000171</v>
      </c>
      <c r="L145" s="14"/>
      <c r="M145" t="s">
        <v>527</v>
      </c>
      <c r="N145" t="str">
        <f t="shared" si="4"/>
        <v>http://www.mpce.mp.br/wp-content/uploads/2022/08/2022NE00714.pdf</v>
      </c>
      <c r="R145" s="44" t="str">
        <f t="shared" si="13"/>
        <v>http://www8.mpce.mp.br/Inexigibilidade/092022000111400.pdf</v>
      </c>
      <c r="S145" s="44" t="str">
        <f t="shared" si="12"/>
        <v>09.2022.00011140-0</v>
      </c>
      <c r="T145" t="s">
        <v>965</v>
      </c>
      <c r="U145" t="s">
        <v>639</v>
      </c>
    </row>
    <row r="146" spans="1:21" ht="25.5" x14ac:dyDescent="0.25">
      <c r="A146" s="3" t="s">
        <v>20</v>
      </c>
      <c r="B146" s="4" t="s">
        <v>21</v>
      </c>
      <c r="C146" s="41" t="str">
        <f t="shared" si="11"/>
        <v>09.2022.00011134-3</v>
      </c>
      <c r="D146" s="24">
        <v>44649</v>
      </c>
      <c r="E146" s="20" t="s">
        <v>583</v>
      </c>
      <c r="F146" s="4" t="s">
        <v>128</v>
      </c>
      <c r="G146" s="7" t="str">
        <f t="shared" si="10"/>
        <v>2022NE00715</v>
      </c>
      <c r="H146" s="22" t="s">
        <v>549</v>
      </c>
      <c r="I146" s="6" t="s">
        <v>50</v>
      </c>
      <c r="J146" s="30">
        <v>7476369000114</v>
      </c>
      <c r="L146" s="14"/>
      <c r="M146" t="s">
        <v>528</v>
      </c>
      <c r="N146" t="str">
        <f t="shared" si="4"/>
        <v>http://www.mpce.mp.br/wp-content/uploads/2022/08/2022NE00715.pdf</v>
      </c>
      <c r="R146" s="44" t="str">
        <f t="shared" si="13"/>
        <v>http://www8.mpce.mp.br/Inexigibilidade/092022000111343.pdf</v>
      </c>
      <c r="S146" s="44" t="str">
        <f t="shared" si="12"/>
        <v>09.2022.00011134-3</v>
      </c>
      <c r="T146" t="s">
        <v>966</v>
      </c>
      <c r="U146" t="s">
        <v>640</v>
      </c>
    </row>
    <row r="147" spans="1:21" ht="25.5" x14ac:dyDescent="0.25">
      <c r="A147" s="3" t="s">
        <v>20</v>
      </c>
      <c r="B147" s="4" t="s">
        <v>21</v>
      </c>
      <c r="C147" s="41" t="str">
        <f t="shared" si="11"/>
        <v>09.2022.00011132-1</v>
      </c>
      <c r="D147" s="24">
        <v>44649</v>
      </c>
      <c r="E147" s="20" t="s">
        <v>584</v>
      </c>
      <c r="F147" s="4" t="s">
        <v>128</v>
      </c>
      <c r="G147" s="7" t="str">
        <f t="shared" si="10"/>
        <v>2022NE00716</v>
      </c>
      <c r="H147" s="22" t="s">
        <v>545</v>
      </c>
      <c r="I147" s="6" t="s">
        <v>563</v>
      </c>
      <c r="J147" s="30">
        <v>7172885000155</v>
      </c>
      <c r="L147" s="14"/>
      <c r="M147" t="s">
        <v>529</v>
      </c>
      <c r="N147" t="str">
        <f t="shared" si="4"/>
        <v>http://www.mpce.mp.br/wp-content/uploads/2022/08/2022NE00716.pdf</v>
      </c>
      <c r="R147" s="44" t="str">
        <f t="shared" si="13"/>
        <v>http://www8.mpce.mp.br/Inexigibilidade/092022000111321.pdf</v>
      </c>
      <c r="S147" s="44" t="str">
        <f t="shared" si="12"/>
        <v>09.2022.00011132-1</v>
      </c>
      <c r="T147" t="s">
        <v>967</v>
      </c>
      <c r="U147" t="s">
        <v>641</v>
      </c>
    </row>
    <row r="148" spans="1:21" ht="25.5" x14ac:dyDescent="0.25">
      <c r="A148" s="3" t="s">
        <v>20</v>
      </c>
      <c r="B148" s="4" t="s">
        <v>21</v>
      </c>
      <c r="C148" s="41" t="str">
        <f t="shared" si="11"/>
        <v>09.2022.00011130-0</v>
      </c>
      <c r="D148" s="24">
        <v>44649</v>
      </c>
      <c r="E148" s="20" t="s">
        <v>585</v>
      </c>
      <c r="F148" s="4" t="s">
        <v>128</v>
      </c>
      <c r="G148" s="7" t="str">
        <f t="shared" si="10"/>
        <v>2022NE00718</v>
      </c>
      <c r="H148" s="22" t="s">
        <v>551</v>
      </c>
      <c r="I148" s="6" t="s">
        <v>60</v>
      </c>
      <c r="J148" s="30">
        <v>7113566000179</v>
      </c>
      <c r="L148" s="14"/>
      <c r="M148" t="s">
        <v>530</v>
      </c>
      <c r="N148" t="str">
        <f t="shared" si="4"/>
        <v>http://www.mpce.mp.br/wp-content/uploads/2022/08/2022NE00718.pdf</v>
      </c>
      <c r="R148" s="44" t="str">
        <f t="shared" si="13"/>
        <v>http://www8.mpce.mp.br/Inexigibilidade/092022000111300.pdf</v>
      </c>
      <c r="S148" s="44" t="str">
        <f t="shared" si="12"/>
        <v>09.2022.00011130-0</v>
      </c>
      <c r="T148" t="s">
        <v>968</v>
      </c>
      <c r="U148" t="s">
        <v>642</v>
      </c>
    </row>
    <row r="149" spans="1:21" ht="38.25" x14ac:dyDescent="0.25">
      <c r="A149" s="3" t="s">
        <v>20</v>
      </c>
      <c r="B149" s="4" t="s">
        <v>21</v>
      </c>
      <c r="C149" s="41" t="str">
        <f t="shared" si="11"/>
        <v>09.2022.00011122-1</v>
      </c>
      <c r="D149" s="24">
        <v>44650</v>
      </c>
      <c r="E149" s="20" t="s">
        <v>586</v>
      </c>
      <c r="F149" s="4" t="s">
        <v>128</v>
      </c>
      <c r="G149" s="7" t="str">
        <f t="shared" si="10"/>
        <v>2022NE00719</v>
      </c>
      <c r="H149" s="22" t="s">
        <v>549</v>
      </c>
      <c r="I149" s="6" t="s">
        <v>40</v>
      </c>
      <c r="J149" s="30">
        <v>29038683000158</v>
      </c>
      <c r="L149" s="14"/>
      <c r="M149" t="s">
        <v>531</v>
      </c>
      <c r="N149" t="str">
        <f t="shared" si="4"/>
        <v>http://www.mpce.mp.br/wp-content/uploads/2022/08/2022NE00719.pdf</v>
      </c>
      <c r="R149" s="44" t="str">
        <f t="shared" si="13"/>
        <v>http://www8.mpce.mp.br/Inexigibilidade/092022000111221.pdf</v>
      </c>
      <c r="S149" s="44" t="str">
        <f t="shared" si="12"/>
        <v>09.2022.00011122-1</v>
      </c>
      <c r="T149" t="s">
        <v>969</v>
      </c>
      <c r="U149" t="s">
        <v>643</v>
      </c>
    </row>
    <row r="150" spans="1:21" ht="57" x14ac:dyDescent="0.25">
      <c r="A150" s="3" t="s">
        <v>146</v>
      </c>
      <c r="B150" s="11" t="s">
        <v>140</v>
      </c>
      <c r="C150" s="41" t="str">
        <f>HYPERLINK("http://www.mpce.mp.br/wp-content/uploads/2022/08/Contrato-035-2018-.pdf","4053/2018-5")</f>
        <v>4053/2018-5</v>
      </c>
      <c r="D150" s="24">
        <v>44650</v>
      </c>
      <c r="E150" s="19" t="s">
        <v>644</v>
      </c>
      <c r="F150" s="4" t="s">
        <v>139</v>
      </c>
      <c r="G150" s="7" t="str">
        <f t="shared" si="10"/>
        <v>2022NE00727</v>
      </c>
      <c r="H150" s="22" t="s">
        <v>552</v>
      </c>
      <c r="I150" s="6" t="s">
        <v>93</v>
      </c>
      <c r="J150" s="30">
        <v>90347840001190</v>
      </c>
      <c r="L150" s="14"/>
      <c r="M150" t="s">
        <v>532</v>
      </c>
      <c r="N150" t="str">
        <f t="shared" si="4"/>
        <v>http://www.mpce.mp.br/wp-content/uploads/2022/08/2022NE00727.pdf</v>
      </c>
      <c r="R150" s="44" t="str">
        <f t="shared" si="13"/>
        <v>http://www8.mpce.mp.br/Dispensa /4053/20185.pdf</v>
      </c>
      <c r="S150" s="44" t="str">
        <f t="shared" si="12"/>
        <v>4053/2018-5</v>
      </c>
      <c r="T150" t="s">
        <v>970</v>
      </c>
      <c r="U150" t="s">
        <v>645</v>
      </c>
    </row>
    <row r="151" spans="1:21" ht="76.5" x14ac:dyDescent="0.25">
      <c r="A151" s="3" t="s">
        <v>20</v>
      </c>
      <c r="B151" s="11" t="s">
        <v>475</v>
      </c>
      <c r="C151" s="41" t="str">
        <f t="shared" si="11"/>
        <v>09.2021.00034502-3</v>
      </c>
      <c r="D151" s="24">
        <v>44650</v>
      </c>
      <c r="E151" s="20" t="s">
        <v>647</v>
      </c>
      <c r="F151" s="4" t="s">
        <v>463</v>
      </c>
      <c r="G151" s="7" t="str">
        <f t="shared" si="10"/>
        <v>2022NE00728</v>
      </c>
      <c r="H151" s="22" t="s">
        <v>553</v>
      </c>
      <c r="I151" s="6" t="s">
        <v>227</v>
      </c>
      <c r="J151" s="30">
        <v>7373434000186</v>
      </c>
      <c r="L151" s="14"/>
      <c r="M151" t="s">
        <v>533</v>
      </c>
      <c r="N151" t="str">
        <f t="shared" si="4"/>
        <v>http://www.mpce.mp.br/wp-content/uploads/2022/08/2022NE00728.pdf</v>
      </c>
      <c r="R151" s="44" t="str">
        <f t="shared" si="13"/>
        <v>http://www8.mpce.mp.br/Inexigibilidade/092021000345023.pdf</v>
      </c>
      <c r="S151" s="44" t="str">
        <f t="shared" si="12"/>
        <v>09.2021.00034502-3</v>
      </c>
      <c r="T151" t="s">
        <v>971</v>
      </c>
      <c r="U151" t="s">
        <v>646</v>
      </c>
    </row>
    <row r="152" spans="1:21" ht="57" x14ac:dyDescent="0.25">
      <c r="A152" s="3" t="s">
        <v>146</v>
      </c>
      <c r="B152" s="11" t="s">
        <v>140</v>
      </c>
      <c r="C152" s="41" t="str">
        <f t="shared" si="11"/>
        <v>09.2022.00011646-0</v>
      </c>
      <c r="D152" s="24">
        <v>44650</v>
      </c>
      <c r="E152" s="19" t="s">
        <v>648</v>
      </c>
      <c r="F152" s="4" t="s">
        <v>139</v>
      </c>
      <c r="G152" s="7" t="str">
        <f t="shared" si="10"/>
        <v>2022NE00729</v>
      </c>
      <c r="H152" s="22" t="s">
        <v>370</v>
      </c>
      <c r="I152" s="6" t="s">
        <v>264</v>
      </c>
      <c r="J152" s="30">
        <v>20905727000125</v>
      </c>
      <c r="L152" s="14"/>
      <c r="M152" t="s">
        <v>534</v>
      </c>
      <c r="N152" t="str">
        <f t="shared" si="4"/>
        <v>http://www.mpce.mp.br/wp-content/uploads/2022/08/2022NE00729.pdf</v>
      </c>
      <c r="R152" s="44" t="str">
        <f t="shared" si="13"/>
        <v>http://www8.mpce.mp.br/Dispensa /092022000116460.pdf</v>
      </c>
      <c r="S152" s="44" t="str">
        <f t="shared" si="12"/>
        <v>09.2022.00011646-0</v>
      </c>
      <c r="T152" t="s">
        <v>972</v>
      </c>
      <c r="U152" t="s">
        <v>651</v>
      </c>
    </row>
    <row r="153" spans="1:21" ht="89.25" x14ac:dyDescent="0.25">
      <c r="A153" s="3" t="s">
        <v>20</v>
      </c>
      <c r="B153" s="11" t="s">
        <v>475</v>
      </c>
      <c r="C153" s="41" t="str">
        <f t="shared" si="11"/>
        <v>09.2022.00009710-2</v>
      </c>
      <c r="D153" s="24">
        <v>44651</v>
      </c>
      <c r="E153" s="21" t="s">
        <v>649</v>
      </c>
      <c r="F153" s="4" t="s">
        <v>463</v>
      </c>
      <c r="G153" s="7" t="str">
        <f t="shared" si="10"/>
        <v>2022NE00730</v>
      </c>
      <c r="H153" s="22" t="s">
        <v>554</v>
      </c>
      <c r="I153" s="6" t="s">
        <v>265</v>
      </c>
      <c r="J153" s="30">
        <v>63376032000106</v>
      </c>
      <c r="L153" s="14"/>
      <c r="M153" t="s">
        <v>535</v>
      </c>
      <c r="N153" t="str">
        <f t="shared" ref="N153:N216" si="14">"http://www.mpce.mp.br/wp-content/uploads/2022/08/"&amp;M153&amp;".pdf"</f>
        <v>http://www.mpce.mp.br/wp-content/uploads/2022/08/2022NE00730.pdf</v>
      </c>
      <c r="R153" s="44" t="str">
        <f t="shared" si="13"/>
        <v>http://www8.mpce.mp.br/Inexigibilidade/092022000097102.pdf</v>
      </c>
      <c r="S153" s="44" t="str">
        <f t="shared" si="12"/>
        <v>09.2022.00009710-2</v>
      </c>
      <c r="T153" t="s">
        <v>973</v>
      </c>
      <c r="U153" t="s">
        <v>652</v>
      </c>
    </row>
    <row r="154" spans="1:21" ht="38.25" x14ac:dyDescent="0.25">
      <c r="A154" s="3" t="s">
        <v>20</v>
      </c>
      <c r="B154" s="4" t="s">
        <v>21</v>
      </c>
      <c r="C154" s="41" t="str">
        <f t="shared" si="11"/>
        <v>09.2022.00011512-8</v>
      </c>
      <c r="D154" s="24">
        <v>44651</v>
      </c>
      <c r="E154" s="20" t="s">
        <v>650</v>
      </c>
      <c r="F154" s="4" t="s">
        <v>128</v>
      </c>
      <c r="G154" s="7" t="str">
        <f t="shared" si="10"/>
        <v>2022NE00732</v>
      </c>
      <c r="H154" s="22" t="s">
        <v>541</v>
      </c>
      <c r="I154" s="6" t="s">
        <v>254</v>
      </c>
      <c r="J154" s="30">
        <v>7040108000157</v>
      </c>
      <c r="L154" s="14"/>
      <c r="M154" t="s">
        <v>536</v>
      </c>
      <c r="N154" t="str">
        <f t="shared" si="14"/>
        <v>http://www.mpce.mp.br/wp-content/uploads/2022/08/2022NE00732.pdf</v>
      </c>
      <c r="R154" s="44" t="str">
        <f t="shared" si="13"/>
        <v>http://www8.mpce.mp.br/Inexigibilidade/092022000115128.pdf</v>
      </c>
      <c r="S154" s="44" t="str">
        <f t="shared" si="12"/>
        <v>09.2022.00011512-8</v>
      </c>
      <c r="T154" t="s">
        <v>974</v>
      </c>
      <c r="U154" t="s">
        <v>653</v>
      </c>
    </row>
    <row r="155" spans="1:21" ht="51" x14ac:dyDescent="0.25">
      <c r="A155" s="3" t="s">
        <v>20</v>
      </c>
      <c r="B155" s="4" t="s">
        <v>21</v>
      </c>
      <c r="C155" s="41" t="str">
        <f t="shared" si="11"/>
        <v>09.2022.00011447-3</v>
      </c>
      <c r="D155" s="24">
        <v>44651</v>
      </c>
      <c r="E155" s="21" t="s">
        <v>656</v>
      </c>
      <c r="F155" s="4" t="s">
        <v>472</v>
      </c>
      <c r="G155" s="7" t="str">
        <f t="shared" si="10"/>
        <v>2022NE00735</v>
      </c>
      <c r="H155" s="22">
        <v>600</v>
      </c>
      <c r="I155" s="6" t="s">
        <v>257</v>
      </c>
      <c r="J155" s="30">
        <v>27059565000109</v>
      </c>
      <c r="L155" s="14"/>
      <c r="M155" t="s">
        <v>654</v>
      </c>
      <c r="N155" t="str">
        <f t="shared" si="14"/>
        <v>http://www.mpce.mp.br/wp-content/uploads/2022/08/2022NE00735.pdf</v>
      </c>
      <c r="R155" s="44" t="str">
        <f t="shared" si="13"/>
        <v>http://www8.mpce.mp.br/Inexigibilidade/092022000114473.pdf</v>
      </c>
      <c r="S155" s="44" t="str">
        <f t="shared" si="12"/>
        <v>09.2022.00011447-3</v>
      </c>
      <c r="T155" t="s">
        <v>975</v>
      </c>
      <c r="U155" t="s">
        <v>655</v>
      </c>
    </row>
    <row r="156" spans="1:21" ht="76.5" x14ac:dyDescent="0.25">
      <c r="A156" s="33" t="s">
        <v>20</v>
      </c>
      <c r="B156" s="11" t="s">
        <v>475</v>
      </c>
      <c r="C156" s="41" t="str">
        <f t="shared" si="11"/>
        <v>09.2021.00011648-2</v>
      </c>
      <c r="D156" s="24">
        <v>44652</v>
      </c>
      <c r="E156" s="20" t="s">
        <v>759</v>
      </c>
      <c r="F156" s="4" t="s">
        <v>463</v>
      </c>
      <c r="G156" s="7" t="str">
        <f t="shared" si="10"/>
        <v>2022NE00746</v>
      </c>
      <c r="H156" s="22" t="s">
        <v>737</v>
      </c>
      <c r="I156" s="6" t="s">
        <v>705</v>
      </c>
      <c r="J156" s="30">
        <v>9375180000160</v>
      </c>
      <c r="L156" s="14"/>
      <c r="M156" t="s">
        <v>657</v>
      </c>
      <c r="N156" t="str">
        <f t="shared" si="14"/>
        <v>http://www.mpce.mp.br/wp-content/uploads/2022/08/2022NE00746.pdf</v>
      </c>
      <c r="R156" s="44" t="str">
        <f t="shared" si="13"/>
        <v>http://www8.mpce.mp.br/Inexigibilidade/092021000116482.pdf</v>
      </c>
      <c r="S156" s="44" t="str">
        <f t="shared" si="12"/>
        <v>09.2021.00011648-2</v>
      </c>
      <c r="T156" t="s">
        <v>978</v>
      </c>
      <c r="U156" t="s">
        <v>782</v>
      </c>
    </row>
    <row r="157" spans="1:21" ht="38.25" x14ac:dyDescent="0.25">
      <c r="A157" s="33" t="s">
        <v>20</v>
      </c>
      <c r="B157" s="4" t="s">
        <v>21</v>
      </c>
      <c r="C157" s="41" t="str">
        <f t="shared" si="11"/>
        <v>09.2022.00011844-7</v>
      </c>
      <c r="D157" s="24">
        <v>44652</v>
      </c>
      <c r="E157" s="20" t="s">
        <v>702</v>
      </c>
      <c r="F157" s="4" t="s">
        <v>142</v>
      </c>
      <c r="G157" s="7" t="str">
        <f t="shared" si="10"/>
        <v>2022NE00749</v>
      </c>
      <c r="H157" s="22" t="s">
        <v>738</v>
      </c>
      <c r="I157" s="6" t="s">
        <v>98</v>
      </c>
      <c r="J157" s="30">
        <v>76535764000143</v>
      </c>
      <c r="L157" s="14"/>
      <c r="M157" t="s">
        <v>658</v>
      </c>
      <c r="N157" t="str">
        <f t="shared" si="14"/>
        <v>http://www.mpce.mp.br/wp-content/uploads/2022/08/2022NE00749.pdf</v>
      </c>
      <c r="R157" s="44" t="str">
        <f t="shared" si="13"/>
        <v>http://www8.mpce.mp.br/Inexigibilidade/092022000118447.pdf</v>
      </c>
      <c r="S157" s="44" t="str">
        <f t="shared" si="12"/>
        <v>09.2022.00011844-7</v>
      </c>
      <c r="T157" t="s">
        <v>979</v>
      </c>
      <c r="U157" t="s">
        <v>783</v>
      </c>
    </row>
    <row r="158" spans="1:21" ht="38.25" x14ac:dyDescent="0.25">
      <c r="A158" s="33" t="s">
        <v>20</v>
      </c>
      <c r="B158" s="4" t="s">
        <v>21</v>
      </c>
      <c r="C158" s="41" t="str">
        <f t="shared" si="11"/>
        <v>09.2022.00003597-1</v>
      </c>
      <c r="D158" s="24">
        <v>44655</v>
      </c>
      <c r="E158" s="20" t="s">
        <v>760</v>
      </c>
      <c r="F158" s="4" t="s">
        <v>477</v>
      </c>
      <c r="G158" s="7" t="str">
        <f t="shared" si="10"/>
        <v>2022NE00752</v>
      </c>
      <c r="H158" s="22" t="s">
        <v>739</v>
      </c>
      <c r="I158" s="6" t="s">
        <v>706</v>
      </c>
      <c r="J158" s="30">
        <v>5591991000148</v>
      </c>
      <c r="L158" s="14"/>
      <c r="M158" t="s">
        <v>659</v>
      </c>
      <c r="N158" t="str">
        <f t="shared" si="14"/>
        <v>http://www.mpce.mp.br/wp-content/uploads/2022/08/2022NE00752.pdf</v>
      </c>
      <c r="R158" s="44" t="str">
        <f t="shared" si="13"/>
        <v>http://www8.mpce.mp.br/Inexigibilidade/092022000035971.pdf</v>
      </c>
      <c r="S158" s="44" t="str">
        <f t="shared" si="12"/>
        <v>09.2022.00003597-1</v>
      </c>
      <c r="T158" t="s">
        <v>980</v>
      </c>
      <c r="U158" t="s">
        <v>476</v>
      </c>
    </row>
    <row r="159" spans="1:21" ht="25.5" x14ac:dyDescent="0.25">
      <c r="A159" s="33" t="s">
        <v>20</v>
      </c>
      <c r="B159" s="4" t="s">
        <v>21</v>
      </c>
      <c r="C159" s="41" t="str">
        <f t="shared" si="11"/>
        <v>09.2022.00000748-6</v>
      </c>
      <c r="D159" s="24">
        <v>44655</v>
      </c>
      <c r="E159" s="20" t="s">
        <v>49</v>
      </c>
      <c r="F159" s="4" t="s">
        <v>128</v>
      </c>
      <c r="G159" s="7" t="str">
        <f t="shared" si="10"/>
        <v>2022NE00753</v>
      </c>
      <c r="H159" s="22" t="s">
        <v>740</v>
      </c>
      <c r="I159" s="6" t="s">
        <v>707</v>
      </c>
      <c r="J159" s="30">
        <v>7476369000114</v>
      </c>
      <c r="L159" s="14"/>
      <c r="M159" t="s">
        <v>660</v>
      </c>
      <c r="N159" t="str">
        <f t="shared" si="14"/>
        <v>http://www.mpce.mp.br/wp-content/uploads/2022/08/2022NE00753.pdf</v>
      </c>
      <c r="R159" s="44" t="str">
        <f t="shared" si="13"/>
        <v>http://www8.mpce.mp.br/Inexigibilidade/092022000007486.pdf</v>
      </c>
      <c r="S159" s="44" t="str">
        <f t="shared" si="12"/>
        <v>09.2022.00000748-6</v>
      </c>
      <c r="T159" t="s">
        <v>981</v>
      </c>
      <c r="U159" t="s">
        <v>132</v>
      </c>
    </row>
    <row r="160" spans="1:21" ht="25.5" x14ac:dyDescent="0.25">
      <c r="A160" s="33" t="s">
        <v>20</v>
      </c>
      <c r="B160" s="4" t="s">
        <v>21</v>
      </c>
      <c r="C160" s="41" t="str">
        <f t="shared" si="11"/>
        <v>09.2022.00000933-0</v>
      </c>
      <c r="D160" s="24">
        <v>44655</v>
      </c>
      <c r="E160" s="20" t="s">
        <v>97</v>
      </c>
      <c r="F160" s="4" t="s">
        <v>142</v>
      </c>
      <c r="G160" s="7" t="str">
        <f t="shared" si="10"/>
        <v>2022NE00754</v>
      </c>
      <c r="H160" s="22" t="s">
        <v>741</v>
      </c>
      <c r="I160" s="6" t="s">
        <v>708</v>
      </c>
      <c r="J160" s="30">
        <v>76535764000143</v>
      </c>
      <c r="L160" s="14"/>
      <c r="M160" t="s">
        <v>661</v>
      </c>
      <c r="N160" t="str">
        <f t="shared" si="14"/>
        <v>http://www.mpce.mp.br/wp-content/uploads/2022/08/2022NE00754.pdf</v>
      </c>
      <c r="R160" s="44" t="str">
        <f t="shared" si="13"/>
        <v>http://www8.mpce.mp.br/Inexigibilidade/092022000009330.pdf</v>
      </c>
      <c r="S160" s="44" t="str">
        <f t="shared" si="12"/>
        <v>09.2022.00000933-0</v>
      </c>
      <c r="T160" t="s">
        <v>982</v>
      </c>
      <c r="U160" t="s">
        <v>141</v>
      </c>
    </row>
    <row r="161" spans="1:21" ht="25.5" x14ac:dyDescent="0.25">
      <c r="A161" s="33" t="s">
        <v>20</v>
      </c>
      <c r="B161" s="4" t="s">
        <v>21</v>
      </c>
      <c r="C161" s="41" t="str">
        <f t="shared" si="11"/>
        <v>09.2022.00000904-0</v>
      </c>
      <c r="D161" s="24">
        <v>44655</v>
      </c>
      <c r="E161" s="20" t="s">
        <v>87</v>
      </c>
      <c r="F161" s="4" t="s">
        <v>128</v>
      </c>
      <c r="G161" s="7" t="str">
        <f t="shared" si="10"/>
        <v>2022NE00755</v>
      </c>
      <c r="H161" s="22" t="s">
        <v>742</v>
      </c>
      <c r="I161" s="6" t="s">
        <v>709</v>
      </c>
      <c r="J161" s="30">
        <v>7620701000172</v>
      </c>
      <c r="L161" s="14"/>
      <c r="M161" t="s">
        <v>662</v>
      </c>
      <c r="N161" t="str">
        <f t="shared" si="14"/>
        <v>http://www.mpce.mp.br/wp-content/uploads/2022/08/2022NE00755.pdf</v>
      </c>
      <c r="R161" s="44" t="str">
        <f t="shared" si="13"/>
        <v>http://www8.mpce.mp.br/Inexigibilidade/092022000009040.pdf</v>
      </c>
      <c r="S161" s="44" t="str">
        <f t="shared" si="12"/>
        <v>09.2022.00000904-0</v>
      </c>
      <c r="T161" t="s">
        <v>983</v>
      </c>
      <c r="U161" t="s">
        <v>138</v>
      </c>
    </row>
    <row r="162" spans="1:21" ht="25.5" x14ac:dyDescent="0.25">
      <c r="A162" s="33" t="s">
        <v>20</v>
      </c>
      <c r="B162" s="4" t="s">
        <v>21</v>
      </c>
      <c r="C162" s="41" t="str">
        <f t="shared" si="11"/>
        <v>09.2022.00000753-1</v>
      </c>
      <c r="D162" s="24">
        <v>44655</v>
      </c>
      <c r="E162" s="20" t="s">
        <v>761</v>
      </c>
      <c r="F162" s="4" t="s">
        <v>128</v>
      </c>
      <c r="G162" s="7" t="str">
        <f t="shared" si="10"/>
        <v>2022NE00756</v>
      </c>
      <c r="H162" s="22" t="s">
        <v>743</v>
      </c>
      <c r="I162" s="6" t="s">
        <v>710</v>
      </c>
      <c r="J162" s="30">
        <v>7508138000145</v>
      </c>
      <c r="L162" s="14"/>
      <c r="M162" t="s">
        <v>663</v>
      </c>
      <c r="N162" t="str">
        <f t="shared" si="14"/>
        <v>http://www.mpce.mp.br/wp-content/uploads/2022/08/2022NE00756.pdf</v>
      </c>
      <c r="R162" s="44" t="str">
        <f t="shared" si="13"/>
        <v>http://www8.mpce.mp.br/Inexigibilidade/092022000007531.pdf</v>
      </c>
      <c r="S162" s="44" t="str">
        <f t="shared" si="12"/>
        <v>09.2022.00000753-1</v>
      </c>
      <c r="T162" t="s">
        <v>984</v>
      </c>
      <c r="U162" t="s">
        <v>129</v>
      </c>
    </row>
    <row r="163" spans="1:21" ht="38.25" x14ac:dyDescent="0.25">
      <c r="A163" s="33" t="s">
        <v>20</v>
      </c>
      <c r="B163" s="4" t="s">
        <v>21</v>
      </c>
      <c r="C163" s="41" t="str">
        <f t="shared" si="11"/>
        <v>09.2022.00000946-2</v>
      </c>
      <c r="D163" s="24">
        <v>44655</v>
      </c>
      <c r="E163" s="20" t="s">
        <v>703</v>
      </c>
      <c r="F163" s="4" t="s">
        <v>128</v>
      </c>
      <c r="G163" s="7" t="str">
        <f t="shared" si="10"/>
        <v>2022NE00757</v>
      </c>
      <c r="H163" s="22" t="s">
        <v>744</v>
      </c>
      <c r="I163" s="6" t="s">
        <v>711</v>
      </c>
      <c r="J163" s="30">
        <v>7040108000157</v>
      </c>
      <c r="L163" s="14"/>
      <c r="M163" t="s">
        <v>664</v>
      </c>
      <c r="N163" t="str">
        <f t="shared" si="14"/>
        <v>http://www.mpce.mp.br/wp-content/uploads/2022/08/2022NE00757.pdf</v>
      </c>
      <c r="R163" s="44" t="str">
        <f t="shared" si="13"/>
        <v>http://www8.mpce.mp.br/Inexigibilidade/092022000009462.pdf</v>
      </c>
      <c r="S163" s="44" t="str">
        <f t="shared" si="12"/>
        <v>09.2022.00000946-2</v>
      </c>
      <c r="T163" t="s">
        <v>985</v>
      </c>
      <c r="U163" t="s">
        <v>468</v>
      </c>
    </row>
    <row r="164" spans="1:21" ht="38.25" x14ac:dyDescent="0.25">
      <c r="A164" s="33" t="s">
        <v>20</v>
      </c>
      <c r="B164" s="4" t="s">
        <v>21</v>
      </c>
      <c r="C164" s="41" t="str">
        <f t="shared" si="11"/>
        <v>09.2022.00000929-5</v>
      </c>
      <c r="D164" s="24">
        <v>44655</v>
      </c>
      <c r="E164" s="20" t="s">
        <v>704</v>
      </c>
      <c r="F164" s="4" t="s">
        <v>142</v>
      </c>
      <c r="G164" s="7" t="str">
        <f t="shared" si="10"/>
        <v>2022NE00759</v>
      </c>
      <c r="H164" s="22" t="s">
        <v>745</v>
      </c>
      <c r="I164" s="6" t="s">
        <v>712</v>
      </c>
      <c r="J164" s="30">
        <v>5423963014414</v>
      </c>
      <c r="L164" s="14"/>
      <c r="M164" t="s">
        <v>665</v>
      </c>
      <c r="N164" t="str">
        <f t="shared" si="14"/>
        <v>http://www.mpce.mp.br/wp-content/uploads/2022/08/2022NE00759.pdf</v>
      </c>
      <c r="R164" s="44" t="str">
        <f t="shared" si="13"/>
        <v>http://www8.mpce.mp.br/Inexigibilidade/092022000009295.pdf</v>
      </c>
      <c r="S164" s="44" t="str">
        <f t="shared" si="12"/>
        <v>09.2022.00000929-5</v>
      </c>
      <c r="T164" t="s">
        <v>986</v>
      </c>
      <c r="U164" t="s">
        <v>143</v>
      </c>
    </row>
    <row r="165" spans="1:21" ht="25.5" x14ac:dyDescent="0.25">
      <c r="A165" s="33" t="s">
        <v>20</v>
      </c>
      <c r="B165" s="4" t="s">
        <v>21</v>
      </c>
      <c r="C165" s="41" t="str">
        <f t="shared" si="11"/>
        <v>09.2022.00011897-0</v>
      </c>
      <c r="D165" s="24">
        <v>44655</v>
      </c>
      <c r="E165" s="20" t="s">
        <v>762</v>
      </c>
      <c r="F165" s="4" t="s">
        <v>142</v>
      </c>
      <c r="G165" s="7" t="str">
        <f t="shared" si="10"/>
        <v>2022NE00761</v>
      </c>
      <c r="H165" s="22" t="s">
        <v>359</v>
      </c>
      <c r="I165" s="6" t="s">
        <v>98</v>
      </c>
      <c r="J165" s="30">
        <v>76535764000143</v>
      </c>
      <c r="L165" s="14"/>
      <c r="M165" t="s">
        <v>666</v>
      </c>
      <c r="N165" t="str">
        <f t="shared" si="14"/>
        <v>http://www.mpce.mp.br/wp-content/uploads/2022/08/2022NE00761.pdf</v>
      </c>
      <c r="R165" s="44" t="str">
        <f t="shared" si="13"/>
        <v>http://www8.mpce.mp.br/Inexigibilidade/092022000118970.pdf</v>
      </c>
      <c r="S165" s="44" t="str">
        <f t="shared" si="12"/>
        <v>09.2022.00011897-0</v>
      </c>
      <c r="T165" t="s">
        <v>987</v>
      </c>
      <c r="U165" t="s">
        <v>784</v>
      </c>
    </row>
    <row r="166" spans="1:21" ht="25.5" x14ac:dyDescent="0.25">
      <c r="A166" s="33" t="s">
        <v>20</v>
      </c>
      <c r="B166" s="4" t="s">
        <v>21</v>
      </c>
      <c r="C166" s="41" t="str">
        <f t="shared" si="11"/>
        <v>09.2021.00023888-0</v>
      </c>
      <c r="D166" s="24">
        <v>44657</v>
      </c>
      <c r="E166" s="20" t="s">
        <v>763</v>
      </c>
      <c r="F166" s="4" t="s">
        <v>473</v>
      </c>
      <c r="G166" s="7" t="str">
        <f t="shared" si="10"/>
        <v>2022NE00772</v>
      </c>
      <c r="H166" s="22" t="s">
        <v>746</v>
      </c>
      <c r="I166" s="6" t="s">
        <v>103</v>
      </c>
      <c r="J166" s="30">
        <v>5423963014414</v>
      </c>
      <c r="L166" s="14"/>
      <c r="M166" t="s">
        <v>667</v>
      </c>
      <c r="N166" t="str">
        <f t="shared" si="14"/>
        <v>http://www.mpce.mp.br/wp-content/uploads/2022/08/2022NE00772.pdf</v>
      </c>
      <c r="R166" s="44" t="str">
        <f t="shared" si="13"/>
        <v>http://www8.mpce.mp.br/Inexigibilidade/092021000238880.pdf</v>
      </c>
      <c r="S166" s="44" t="str">
        <f t="shared" si="12"/>
        <v>09.2021.00023888-0</v>
      </c>
      <c r="T166" t="s">
        <v>988</v>
      </c>
      <c r="U166" t="s">
        <v>785</v>
      </c>
    </row>
    <row r="167" spans="1:21" ht="38.25" x14ac:dyDescent="0.25">
      <c r="A167" s="33" t="s">
        <v>20</v>
      </c>
      <c r="B167" s="4" t="s">
        <v>21</v>
      </c>
      <c r="C167" s="41" t="str">
        <f t="shared" si="11"/>
        <v>09.2021.00023888-0</v>
      </c>
      <c r="D167" s="24">
        <v>44657</v>
      </c>
      <c r="E167" s="20" t="s">
        <v>764</v>
      </c>
      <c r="F167" s="4" t="s">
        <v>473</v>
      </c>
      <c r="G167" s="7" t="str">
        <f t="shared" si="10"/>
        <v>2022NE00773</v>
      </c>
      <c r="H167" s="22" t="s">
        <v>550</v>
      </c>
      <c r="I167" s="6" t="s">
        <v>712</v>
      </c>
      <c r="J167" s="30">
        <v>5423963014414</v>
      </c>
      <c r="L167" s="14"/>
      <c r="M167" t="s">
        <v>668</v>
      </c>
      <c r="N167" t="str">
        <f t="shared" si="14"/>
        <v>http://www.mpce.mp.br/wp-content/uploads/2022/08/2022NE00773.pdf</v>
      </c>
      <c r="R167" s="44" t="str">
        <f t="shared" si="13"/>
        <v>http://www8.mpce.mp.br/Inexigibilidade/092021000238880.pdf</v>
      </c>
      <c r="S167" s="44" t="str">
        <f t="shared" si="12"/>
        <v>09.2021.00023888-0</v>
      </c>
      <c r="T167" t="s">
        <v>988</v>
      </c>
      <c r="U167" t="s">
        <v>785</v>
      </c>
    </row>
    <row r="168" spans="1:21" ht="85.5" x14ac:dyDescent="0.25">
      <c r="A168" s="33" t="s">
        <v>146</v>
      </c>
      <c r="B168" s="4" t="s">
        <v>23</v>
      </c>
      <c r="C168" s="41" t="str">
        <f>HYPERLINK("http://www.mpce.mp.br/wp-content/uploads/2022/08/CONTRATO-006-2017.pdf","48729/2016-2")</f>
        <v>48729/2016-2</v>
      </c>
      <c r="D168" s="24">
        <v>44658</v>
      </c>
      <c r="E168" s="45" t="s">
        <v>208</v>
      </c>
      <c r="F168" s="4" t="s">
        <v>145</v>
      </c>
      <c r="G168" s="7" t="str">
        <f t="shared" si="10"/>
        <v>2022NE00775</v>
      </c>
      <c r="H168" s="22" t="s">
        <v>747</v>
      </c>
      <c r="I168" s="6" t="s">
        <v>266</v>
      </c>
      <c r="J168" s="30">
        <v>20657685000150</v>
      </c>
      <c r="L168" s="14"/>
      <c r="M168" t="s">
        <v>669</v>
      </c>
      <c r="N168" t="str">
        <f t="shared" si="14"/>
        <v>http://www.mpce.mp.br/wp-content/uploads/2022/08/2022NE00775.pdf</v>
      </c>
      <c r="R168" s="44" t="str">
        <f t="shared" si="13"/>
        <v>http://www8.mpce.mp.br/Dispensa /48729/20162.pdf</v>
      </c>
      <c r="S168" s="44" t="str">
        <f t="shared" si="12"/>
        <v>48729/2016-2</v>
      </c>
      <c r="T168" t="s">
        <v>989</v>
      </c>
      <c r="U168" t="s">
        <v>478</v>
      </c>
    </row>
    <row r="169" spans="1:21" ht="57" x14ac:dyDescent="0.25">
      <c r="A169" s="33" t="s">
        <v>146</v>
      </c>
      <c r="B169" s="4" t="s">
        <v>23</v>
      </c>
      <c r="C169" s="41" t="str">
        <f>HYPERLINK("http://www.mpce.mp.br/wp-content/uploads/2022/08/Contrato-026-2017.pdf","36428/2016-5")</f>
        <v>36428/2016-5</v>
      </c>
      <c r="D169" s="24">
        <v>44658</v>
      </c>
      <c r="E169" s="45" t="s">
        <v>606</v>
      </c>
      <c r="F169" s="4" t="s">
        <v>25</v>
      </c>
      <c r="G169" s="7" t="str">
        <f t="shared" si="10"/>
        <v>2022NE00777</v>
      </c>
      <c r="H169" s="22" t="s">
        <v>345</v>
      </c>
      <c r="I169" s="6" t="s">
        <v>713</v>
      </c>
      <c r="J169" s="30">
        <v>34123367852</v>
      </c>
      <c r="L169" s="14"/>
      <c r="M169" t="s">
        <v>670</v>
      </c>
      <c r="N169" t="str">
        <f t="shared" si="14"/>
        <v>http://www.mpce.mp.br/wp-content/uploads/2022/08/2022NE00777.pdf</v>
      </c>
      <c r="R169" s="44" t="str">
        <f t="shared" si="13"/>
        <v>http://www8.mpce.mp.br/Dispensa /36428/20165.pdf</v>
      </c>
      <c r="S169" s="44" t="str">
        <f t="shared" si="12"/>
        <v>36428/2016-5</v>
      </c>
      <c r="T169" t="s">
        <v>990</v>
      </c>
      <c r="U169" t="s">
        <v>607</v>
      </c>
    </row>
    <row r="170" spans="1:21" ht="42.75" x14ac:dyDescent="0.25">
      <c r="A170" s="33" t="s">
        <v>146</v>
      </c>
      <c r="B170" s="4" t="s">
        <v>23</v>
      </c>
      <c r="C170" s="41" t="str">
        <f>HYPERLINK("http://www8.mpce.mp.br/Dispensa/092021000121226.pdf","09.2021.00012122-6")</f>
        <v>09.2021.00012122-6</v>
      </c>
      <c r="D170" s="24">
        <v>44658</v>
      </c>
      <c r="E170" s="45" t="s">
        <v>1023</v>
      </c>
      <c r="F170" s="4" t="s">
        <v>25</v>
      </c>
      <c r="G170" s="7" t="str">
        <f t="shared" si="10"/>
        <v>2022NE00778</v>
      </c>
      <c r="H170" s="22" t="s">
        <v>367</v>
      </c>
      <c r="I170" s="6" t="s">
        <v>714</v>
      </c>
      <c r="J170" s="30">
        <v>35165286215</v>
      </c>
      <c r="L170" s="14"/>
      <c r="M170" t="s">
        <v>671</v>
      </c>
      <c r="N170" t="str">
        <f t="shared" si="14"/>
        <v>http://www.mpce.mp.br/wp-content/uploads/2022/08/2022NE00778.pdf</v>
      </c>
      <c r="R170" s="44" t="str">
        <f t="shared" si="13"/>
        <v>http://www8.mpce.mp.br/Dispensa /092021000121226.pdf</v>
      </c>
      <c r="S170" s="44" t="str">
        <f t="shared" si="12"/>
        <v>09.2021.00012122-6</v>
      </c>
      <c r="T170" t="s">
        <v>991</v>
      </c>
      <c r="U170" t="s">
        <v>598</v>
      </c>
    </row>
    <row r="171" spans="1:21" ht="42.75" x14ac:dyDescent="0.25">
      <c r="A171" s="33" t="s">
        <v>146</v>
      </c>
      <c r="B171" s="4" t="s">
        <v>23</v>
      </c>
      <c r="C171" s="41" t="str">
        <f>HYPERLINK("http://www8.mpce.mp.br/Dispensa/092021000115480.pdf","09.2021.00011548-0")</f>
        <v>09.2021.00011548-0</v>
      </c>
      <c r="D171" s="24">
        <v>44658</v>
      </c>
      <c r="E171" s="45" t="s">
        <v>1022</v>
      </c>
      <c r="F171" s="4" t="s">
        <v>25</v>
      </c>
      <c r="G171" s="7" t="str">
        <f t="shared" si="10"/>
        <v>2022NE00779</v>
      </c>
      <c r="H171" s="22" t="s">
        <v>354</v>
      </c>
      <c r="I171" s="6" t="s">
        <v>715</v>
      </c>
      <c r="J171" s="30">
        <v>13526855315</v>
      </c>
      <c r="L171" s="14"/>
      <c r="M171" t="s">
        <v>672</v>
      </c>
      <c r="N171" t="str">
        <f t="shared" si="14"/>
        <v>http://www.mpce.mp.br/wp-content/uploads/2022/08/2022NE00779.pdf</v>
      </c>
      <c r="R171" s="44" t="str">
        <f t="shared" si="13"/>
        <v>http://www8.mpce.mp.br/Dispensa /092021000115480.pdf</v>
      </c>
      <c r="S171" s="44" t="str">
        <f t="shared" si="12"/>
        <v>09.2021.00011548-0</v>
      </c>
      <c r="T171" t="s">
        <v>992</v>
      </c>
      <c r="U171" t="s">
        <v>603</v>
      </c>
    </row>
    <row r="172" spans="1:21" ht="57" x14ac:dyDescent="0.25">
      <c r="A172" s="33" t="s">
        <v>146</v>
      </c>
      <c r="B172" s="4" t="s">
        <v>23</v>
      </c>
      <c r="C172" s="41" t="str">
        <f>HYPERLINK("http://www8.mpce.mp.br/Dispensa/092021000155016.pdf","09.2021.00015501-6")</f>
        <v>09.2021.00015501-6</v>
      </c>
      <c r="D172" s="24">
        <v>44658</v>
      </c>
      <c r="E172" s="45" t="s">
        <v>1024</v>
      </c>
      <c r="F172" s="4" t="s">
        <v>25</v>
      </c>
      <c r="G172" s="7" t="str">
        <f t="shared" si="10"/>
        <v>2022NE00780</v>
      </c>
      <c r="H172" s="22" t="s">
        <v>326</v>
      </c>
      <c r="I172" s="6" t="s">
        <v>716</v>
      </c>
      <c r="J172" s="30">
        <v>5817870304</v>
      </c>
      <c r="L172" s="14"/>
      <c r="M172" t="s">
        <v>673</v>
      </c>
      <c r="N172" t="str">
        <f t="shared" si="14"/>
        <v>http://www.mpce.mp.br/wp-content/uploads/2022/08/2022NE00780.pdf</v>
      </c>
      <c r="R172" s="44" t="str">
        <f t="shared" si="13"/>
        <v>http://www8.mpce.mp.br/Dispensa /092021000155016.pdf</v>
      </c>
      <c r="S172" s="44" t="str">
        <f t="shared" si="12"/>
        <v>09.2021.00015501-6</v>
      </c>
      <c r="T172" t="s">
        <v>993</v>
      </c>
      <c r="U172" t="s">
        <v>604</v>
      </c>
    </row>
    <row r="173" spans="1:21" ht="57" x14ac:dyDescent="0.25">
      <c r="A173" s="33" t="s">
        <v>146</v>
      </c>
      <c r="B173" s="4" t="s">
        <v>23</v>
      </c>
      <c r="C173" s="41" t="str">
        <f>HYPERLINK("http://www8.mpce.mp.br/Dispensa/092021000047808.pdf","09.2021.00004780-8")</f>
        <v>09.2021.00004780-8</v>
      </c>
      <c r="D173" s="24">
        <v>44658</v>
      </c>
      <c r="E173" s="45" t="s">
        <v>1025</v>
      </c>
      <c r="F173" s="4" t="s">
        <v>25</v>
      </c>
      <c r="G173" s="7" t="str">
        <f t="shared" si="10"/>
        <v>2022NE00781</v>
      </c>
      <c r="H173" s="22" t="s">
        <v>320</v>
      </c>
      <c r="I173" s="6" t="s">
        <v>717</v>
      </c>
      <c r="J173" s="30">
        <v>50937197300</v>
      </c>
      <c r="L173" s="14"/>
      <c r="M173" t="s">
        <v>674</v>
      </c>
      <c r="N173" t="str">
        <f t="shared" si="14"/>
        <v>http://www.mpce.mp.br/wp-content/uploads/2022/08/2022NE00781.pdf</v>
      </c>
      <c r="R173" s="44" t="str">
        <f t="shared" si="13"/>
        <v>http://www8.mpce.mp.br/Dispensa /092021000047808.pdf</v>
      </c>
      <c r="S173" s="44" t="str">
        <f t="shared" si="12"/>
        <v>09.2021.00004780-8</v>
      </c>
      <c r="T173" t="s">
        <v>994</v>
      </c>
      <c r="U173" t="s">
        <v>599</v>
      </c>
    </row>
    <row r="174" spans="1:21" ht="57" x14ac:dyDescent="0.25">
      <c r="A174" s="33" t="s">
        <v>146</v>
      </c>
      <c r="B174" s="4" t="s">
        <v>23</v>
      </c>
      <c r="C174" s="41" t="str">
        <f>HYPERLINK("http://www.mpce.mp.br/wp-content/uploads/2022/08/Contrato-085-2019.pdf","19552/2019-7")</f>
        <v>19552/2019-7</v>
      </c>
      <c r="D174" s="24">
        <v>44658</v>
      </c>
      <c r="E174" s="45" t="s">
        <v>613</v>
      </c>
      <c r="F174" s="4" t="s">
        <v>25</v>
      </c>
      <c r="G174" s="7" t="str">
        <f t="shared" si="10"/>
        <v>2022NE00782</v>
      </c>
      <c r="H174" s="22" t="s">
        <v>352</v>
      </c>
      <c r="I174" s="6" t="s">
        <v>252</v>
      </c>
      <c r="J174" s="30">
        <v>43713017387</v>
      </c>
      <c r="L174" s="14"/>
      <c r="M174" t="s">
        <v>675</v>
      </c>
      <c r="N174" t="str">
        <f t="shared" si="14"/>
        <v>http://www.mpce.mp.br/wp-content/uploads/2022/08/2022NE00782.pdf</v>
      </c>
      <c r="R174" s="44" t="str">
        <f t="shared" si="13"/>
        <v>http://www8.mpce.mp.br/Dispensa /19552/20197.pdf</v>
      </c>
      <c r="S174" s="44" t="str">
        <f t="shared" si="12"/>
        <v>19552/2019-7</v>
      </c>
      <c r="T174" t="s">
        <v>995</v>
      </c>
      <c r="U174" t="s">
        <v>612</v>
      </c>
    </row>
    <row r="175" spans="1:21" ht="57" x14ac:dyDescent="0.25">
      <c r="A175" s="33" t="s">
        <v>146</v>
      </c>
      <c r="B175" s="4" t="s">
        <v>23</v>
      </c>
      <c r="C175" s="41" t="str">
        <f>HYPERLINK("http://www.mpce.mp.br/wp-content/uploads/2022/08/Contrato-074-2019.pdf","45030/2017-6")</f>
        <v>45030/2017-6</v>
      </c>
      <c r="D175" s="24">
        <v>44658</v>
      </c>
      <c r="E175" s="45" t="s">
        <v>609</v>
      </c>
      <c r="F175" s="4" t="s">
        <v>25</v>
      </c>
      <c r="G175" s="7" t="str">
        <f t="shared" si="10"/>
        <v>2022NE00783</v>
      </c>
      <c r="H175" s="22" t="s">
        <v>346</v>
      </c>
      <c r="I175" s="6" t="s">
        <v>718</v>
      </c>
      <c r="J175" s="30">
        <v>49090674349</v>
      </c>
      <c r="L175" s="14"/>
      <c r="M175" t="s">
        <v>676</v>
      </c>
      <c r="N175" t="str">
        <f t="shared" si="14"/>
        <v>http://www.mpce.mp.br/wp-content/uploads/2022/08/2022NE00783.pdf</v>
      </c>
      <c r="R175" s="44" t="str">
        <f t="shared" si="13"/>
        <v>http://www8.mpce.mp.br/Dispensa /45030/20176.pdf</v>
      </c>
      <c r="S175" s="44" t="str">
        <f t="shared" si="12"/>
        <v>45030/2017-6</v>
      </c>
      <c r="T175" t="s">
        <v>996</v>
      </c>
      <c r="U175" t="s">
        <v>608</v>
      </c>
    </row>
    <row r="176" spans="1:21" ht="42.75" x14ac:dyDescent="0.25">
      <c r="A176" s="33" t="s">
        <v>146</v>
      </c>
      <c r="B176" s="4" t="s">
        <v>23</v>
      </c>
      <c r="C176" s="41" t="str">
        <f>HYPERLINK("http://www.mpce.mp.br/wp-content/uploads/2022/08/Contrato-061-2019.pdf","23300/2019-5")</f>
        <v>23300/2019-5</v>
      </c>
      <c r="D176" s="24">
        <v>44658</v>
      </c>
      <c r="E176" s="45" t="s">
        <v>615</v>
      </c>
      <c r="F176" s="4" t="s">
        <v>25</v>
      </c>
      <c r="G176" s="7" t="str">
        <f t="shared" si="10"/>
        <v>2022NE00784</v>
      </c>
      <c r="H176" s="22" t="s">
        <v>348</v>
      </c>
      <c r="I176" s="6" t="s">
        <v>719</v>
      </c>
      <c r="J176" s="30">
        <v>50591630320</v>
      </c>
      <c r="L176" s="14"/>
      <c r="M176" t="s">
        <v>677</v>
      </c>
      <c r="N176" t="str">
        <f t="shared" si="14"/>
        <v>http://www.mpce.mp.br/wp-content/uploads/2022/08/2022NE00784.pdf</v>
      </c>
      <c r="R176" s="44" t="str">
        <f t="shared" si="13"/>
        <v>http://www8.mpce.mp.br/Dispensa /23300/20195.pdf</v>
      </c>
      <c r="S176" s="44" t="str">
        <f t="shared" si="12"/>
        <v>23300/2019-5</v>
      </c>
      <c r="T176" t="s">
        <v>997</v>
      </c>
      <c r="U176" t="s">
        <v>614</v>
      </c>
    </row>
    <row r="177" spans="1:21" ht="57" x14ac:dyDescent="0.25">
      <c r="A177" s="33" t="s">
        <v>146</v>
      </c>
      <c r="B177" s="4" t="s">
        <v>23</v>
      </c>
      <c r="C177" s="41" t="str">
        <f>HYPERLINK("http://www.mpce.mp.br/wp-content/uploads/2022/08/CONTRATO-051-2019-PGJ-X-DIANA-PAULA-FONTENELE-DISPENSA-LOCACAO-VICOSA.pdf","21507/2018-9")</f>
        <v>21507/2018-9</v>
      </c>
      <c r="D177" s="24">
        <v>44658</v>
      </c>
      <c r="E177" s="45" t="s">
        <v>611</v>
      </c>
      <c r="F177" s="4" t="s">
        <v>25</v>
      </c>
      <c r="G177" s="7" t="str">
        <f t="shared" si="10"/>
        <v>2022NE00785</v>
      </c>
      <c r="H177" s="22" t="s">
        <v>313</v>
      </c>
      <c r="I177" s="6" t="s">
        <v>720</v>
      </c>
      <c r="J177" s="30">
        <v>77748638349</v>
      </c>
      <c r="L177" s="14"/>
      <c r="M177" t="s">
        <v>678</v>
      </c>
      <c r="N177" t="str">
        <f t="shared" si="14"/>
        <v>http://www.mpce.mp.br/wp-content/uploads/2022/08/2022NE00785.pdf</v>
      </c>
      <c r="R177" s="44" t="str">
        <f t="shared" si="13"/>
        <v>http://www8.mpce.mp.br/Dispensa /21507/20189.pdf</v>
      </c>
      <c r="S177" s="44" t="str">
        <f t="shared" si="12"/>
        <v>21507/2018-9</v>
      </c>
      <c r="T177" t="s">
        <v>998</v>
      </c>
      <c r="U177" t="s">
        <v>610</v>
      </c>
    </row>
    <row r="178" spans="1:21" ht="71.25" x14ac:dyDescent="0.25">
      <c r="A178" s="33" t="s">
        <v>146</v>
      </c>
      <c r="B178" s="4" t="s">
        <v>23</v>
      </c>
      <c r="C178" s="41" t="str">
        <f>HYPERLINK("http://www.mpce.mp.br/wp-content/uploads/2022/08/Contrato-012-2017-Locacao-J.-NORTE.pdf","36571/2016-2")</f>
        <v>36571/2016-2</v>
      </c>
      <c r="D178" s="24">
        <v>44659</v>
      </c>
      <c r="E178" s="45" t="s">
        <v>765</v>
      </c>
      <c r="F178" s="4" t="s">
        <v>25</v>
      </c>
      <c r="G178" s="7" t="str">
        <f t="shared" si="10"/>
        <v>2022NE00789</v>
      </c>
      <c r="H178" s="22" t="s">
        <v>333</v>
      </c>
      <c r="I178" s="6" t="s">
        <v>721</v>
      </c>
      <c r="J178" s="30">
        <v>65652827300</v>
      </c>
      <c r="L178" s="14"/>
      <c r="M178" t="s">
        <v>679</v>
      </c>
      <c r="N178" t="str">
        <f t="shared" si="14"/>
        <v>http://www.mpce.mp.br/wp-content/uploads/2022/08/2022NE00789.pdf</v>
      </c>
      <c r="R178" s="44" t="str">
        <f t="shared" si="13"/>
        <v>http://www8.mpce.mp.br/Dispensa /36571/20162.pdf</v>
      </c>
      <c r="S178" s="44" t="str">
        <f t="shared" si="12"/>
        <v>36571/2016-2</v>
      </c>
      <c r="T178" t="s">
        <v>999</v>
      </c>
      <c r="U178" t="s">
        <v>587</v>
      </c>
    </row>
    <row r="179" spans="1:21" ht="42.75" x14ac:dyDescent="0.25">
      <c r="A179" s="33" t="s">
        <v>146</v>
      </c>
      <c r="B179" s="4" t="s">
        <v>23</v>
      </c>
      <c r="C179" s="41" t="str">
        <f>HYPERLINK("http://www.mpce.mp.br/wp-content/uploads/2022/08/Contrato-031-2017.pdf","8625/2017-8")</f>
        <v>8625/2017-8</v>
      </c>
      <c r="D179" s="24">
        <v>44659</v>
      </c>
      <c r="E179" s="19" t="s">
        <v>766</v>
      </c>
      <c r="F179" s="4" t="s">
        <v>25</v>
      </c>
      <c r="G179" s="7" t="str">
        <f t="shared" si="10"/>
        <v>2022NE00790</v>
      </c>
      <c r="H179" s="22" t="s">
        <v>537</v>
      </c>
      <c r="I179" s="6" t="s">
        <v>722</v>
      </c>
      <c r="J179" s="30">
        <v>4514670359</v>
      </c>
      <c r="L179" s="14"/>
      <c r="M179" t="s">
        <v>680</v>
      </c>
      <c r="N179" t="str">
        <f t="shared" si="14"/>
        <v>http://www.mpce.mp.br/wp-content/uploads/2022/08/2022NE00790.pdf</v>
      </c>
      <c r="R179" s="44" t="str">
        <f t="shared" si="13"/>
        <v>http://www8.mpce.mp.br/Dispensa /8625/20178.pdf</v>
      </c>
      <c r="S179" s="44" t="str">
        <f t="shared" si="12"/>
        <v>8625/2017-8</v>
      </c>
      <c r="T179" t="s">
        <v>1000</v>
      </c>
      <c r="U179" t="s">
        <v>589</v>
      </c>
    </row>
    <row r="180" spans="1:21" ht="57" x14ac:dyDescent="0.25">
      <c r="A180" s="33" t="s">
        <v>146</v>
      </c>
      <c r="B180" s="4" t="s">
        <v>23</v>
      </c>
      <c r="C180" s="41" t="str">
        <f>HYPERLINK("http://www.mpce.mp.br/wp-content/uploads/2022/08/Contrato-002-2017.pdf","19872/2016-5")</f>
        <v>19872/2016-5</v>
      </c>
      <c r="D180" s="24">
        <v>44659</v>
      </c>
      <c r="E180" s="19" t="s">
        <v>767</v>
      </c>
      <c r="F180" s="4" t="s">
        <v>25</v>
      </c>
      <c r="G180" s="7" t="str">
        <f t="shared" si="10"/>
        <v>2022NE00791</v>
      </c>
      <c r="H180" s="22" t="s">
        <v>330</v>
      </c>
      <c r="I180" s="6" t="s">
        <v>723</v>
      </c>
      <c r="J180" s="30">
        <v>640360300</v>
      </c>
      <c r="L180" s="14"/>
      <c r="M180" t="s">
        <v>681</v>
      </c>
      <c r="N180" t="str">
        <f t="shared" si="14"/>
        <v>http://www.mpce.mp.br/wp-content/uploads/2022/08/2022NE00791.pdf</v>
      </c>
      <c r="R180" s="44" t="str">
        <f t="shared" si="13"/>
        <v>http://www8.mpce.mp.br/Dispensa /19872/20165.pdf</v>
      </c>
      <c r="S180" s="44" t="str">
        <f t="shared" si="12"/>
        <v>19872/2016-5</v>
      </c>
      <c r="T180" t="s">
        <v>1001</v>
      </c>
      <c r="U180" t="s">
        <v>588</v>
      </c>
    </row>
    <row r="181" spans="1:21" ht="57" x14ac:dyDescent="0.25">
      <c r="A181" s="33" t="s">
        <v>146</v>
      </c>
      <c r="B181" s="4" t="s">
        <v>23</v>
      </c>
      <c r="C181" s="41" t="str">
        <f>HYPERLINK("http://www.mpce.mp.br/wp-content/uploads/2022/08/Contrato-004-2013.pdf","2241/2012-1")</f>
        <v>2241/2012-1</v>
      </c>
      <c r="D181" s="24">
        <v>44659</v>
      </c>
      <c r="E181" s="19" t="s">
        <v>768</v>
      </c>
      <c r="F181" s="4" t="s">
        <v>145</v>
      </c>
      <c r="G181" s="7" t="str">
        <f t="shared" si="10"/>
        <v>2022NE00792</v>
      </c>
      <c r="H181" s="22" t="s">
        <v>329</v>
      </c>
      <c r="I181" s="6" t="s">
        <v>724</v>
      </c>
      <c r="J181" s="30">
        <v>6002950000131</v>
      </c>
      <c r="L181" s="14"/>
      <c r="M181" t="s">
        <v>682</v>
      </c>
      <c r="N181" t="str">
        <f t="shared" si="14"/>
        <v>http://www.mpce.mp.br/wp-content/uploads/2022/08/2022NE00792.pdf</v>
      </c>
      <c r="R181" s="44" t="str">
        <f t="shared" si="13"/>
        <v>http://www8.mpce.mp.br/Dispensa /2241/20121.pdf</v>
      </c>
      <c r="S181" s="44" t="str">
        <f t="shared" si="12"/>
        <v>2241/2012-1</v>
      </c>
      <c r="T181" t="s">
        <v>1002</v>
      </c>
      <c r="U181" t="s">
        <v>590</v>
      </c>
    </row>
    <row r="182" spans="1:21" ht="42.75" x14ac:dyDescent="0.25">
      <c r="A182" s="33" t="s">
        <v>146</v>
      </c>
      <c r="B182" s="4" t="s">
        <v>23</v>
      </c>
      <c r="C182" s="41" t="str">
        <f>HYPERLINK("http://www.mpce.mp.br/wp-content/uploads/2022/08/Contrato-084-2019.pdf","20048/2019-3")</f>
        <v>20048/2019-3</v>
      </c>
      <c r="D182" s="24">
        <v>44659</v>
      </c>
      <c r="E182" s="19" t="s">
        <v>769</v>
      </c>
      <c r="F182" s="4" t="s">
        <v>25</v>
      </c>
      <c r="G182" s="7" t="str">
        <f t="shared" si="10"/>
        <v>2022NE00793</v>
      </c>
      <c r="H182" s="22" t="s">
        <v>538</v>
      </c>
      <c r="I182" s="6" t="s">
        <v>253</v>
      </c>
      <c r="J182" s="30">
        <v>19678451824</v>
      </c>
      <c r="L182" s="14"/>
      <c r="M182" t="s">
        <v>683</v>
      </c>
      <c r="N182" t="str">
        <f t="shared" si="14"/>
        <v>http://www.mpce.mp.br/wp-content/uploads/2022/08/2022NE00793.pdf</v>
      </c>
      <c r="R182" s="44" t="str">
        <f t="shared" si="13"/>
        <v>http://www8.mpce.mp.br/Dispensa /20048/20193.pdf</v>
      </c>
      <c r="S182" s="44" t="str">
        <f t="shared" si="12"/>
        <v>20048/2019-3</v>
      </c>
      <c r="T182" t="s">
        <v>1003</v>
      </c>
      <c r="U182" t="s">
        <v>591</v>
      </c>
    </row>
    <row r="183" spans="1:21" ht="114" x14ac:dyDescent="0.25">
      <c r="A183" s="33" t="s">
        <v>146</v>
      </c>
      <c r="B183" s="4" t="s">
        <v>23</v>
      </c>
      <c r="C183" s="41" t="str">
        <f>HYPERLINK("http://www.mpce.mp.br/wp-content/uploads/2022/08/Contrato-no-019-2014-CPL-PGJ-X-Eunice-Locacao-Imove-CAOPIJ.pdf","20602/2014-8")</f>
        <v>20602/2014-8</v>
      </c>
      <c r="D183" s="24">
        <v>44659</v>
      </c>
      <c r="E183" s="19" t="s">
        <v>770</v>
      </c>
      <c r="F183" s="4" t="s">
        <v>145</v>
      </c>
      <c r="G183" s="7" t="str">
        <f t="shared" si="10"/>
        <v>2022NE00794</v>
      </c>
      <c r="H183" s="22" t="s">
        <v>351</v>
      </c>
      <c r="I183" s="6" t="s">
        <v>725</v>
      </c>
      <c r="J183" s="30">
        <v>7340995000189</v>
      </c>
      <c r="L183" s="14"/>
      <c r="M183" t="s">
        <v>684</v>
      </c>
      <c r="N183" t="str">
        <f t="shared" si="14"/>
        <v>http://www.mpce.mp.br/wp-content/uploads/2022/08/2022NE00794.pdf</v>
      </c>
      <c r="R183" s="44" t="str">
        <f t="shared" si="13"/>
        <v>http://www8.mpce.mp.br/Dispensa /20602/20148.pdf</v>
      </c>
      <c r="S183" s="44" t="str">
        <f t="shared" si="12"/>
        <v>20602/2014-8</v>
      </c>
      <c r="T183" t="s">
        <v>1004</v>
      </c>
      <c r="U183" t="s">
        <v>486</v>
      </c>
    </row>
    <row r="184" spans="1:21" x14ac:dyDescent="0.25">
      <c r="A184" s="33" t="s">
        <v>20</v>
      </c>
      <c r="B184" s="4" t="s">
        <v>21</v>
      </c>
      <c r="C184" s="41" t="str">
        <f t="shared" ref="C184" si="15">(HYPERLINK(T184,U184))</f>
        <v>09.2022.00000751-0</v>
      </c>
      <c r="D184" s="24">
        <v>44662</v>
      </c>
      <c r="E184" s="20" t="s">
        <v>44</v>
      </c>
      <c r="F184" s="4" t="s">
        <v>128</v>
      </c>
      <c r="G184" s="7" t="str">
        <f t="shared" si="10"/>
        <v>2022NE00798</v>
      </c>
      <c r="H184" s="22" t="s">
        <v>748</v>
      </c>
      <c r="I184" s="6" t="s">
        <v>726</v>
      </c>
      <c r="J184" s="30">
        <v>5537196000171</v>
      </c>
      <c r="L184" s="14"/>
      <c r="M184" t="s">
        <v>685</v>
      </c>
      <c r="N184" t="str">
        <f t="shared" si="14"/>
        <v>http://www.mpce.mp.br/wp-content/uploads/2022/08/2022NE00798.pdf</v>
      </c>
      <c r="R184" s="44" t="str">
        <f t="shared" si="13"/>
        <v>http://www8.mpce.mp.br/Inexigibilidade/092022000007510.pdf</v>
      </c>
      <c r="S184" s="44" t="str">
        <f t="shared" si="12"/>
        <v>09.2022.00000751-0</v>
      </c>
      <c r="T184" t="s">
        <v>1005</v>
      </c>
      <c r="U184" t="s">
        <v>131</v>
      </c>
    </row>
    <row r="185" spans="1:21" ht="114" x14ac:dyDescent="0.25">
      <c r="A185" s="33" t="s">
        <v>146</v>
      </c>
      <c r="B185" s="4" t="s">
        <v>23</v>
      </c>
      <c r="C185" s="41" t="str">
        <f>HYPERLINK("http://www.mpce.mp.br/wp-content/uploads/2022/08/CONTRATO-039-2019.pdf","12910/2019-4")</f>
        <v>12910/2019-4</v>
      </c>
      <c r="D185" s="24">
        <v>44662</v>
      </c>
      <c r="E185" s="19" t="s">
        <v>771</v>
      </c>
      <c r="F185" s="4" t="s">
        <v>786</v>
      </c>
      <c r="G185" s="7" t="str">
        <f t="shared" si="10"/>
        <v>2022NE00799</v>
      </c>
      <c r="H185" s="22" t="s">
        <v>336</v>
      </c>
      <c r="I185" s="6" t="s">
        <v>727</v>
      </c>
      <c r="J185" s="30">
        <v>115681353</v>
      </c>
      <c r="L185" s="14"/>
      <c r="M185" t="s">
        <v>686</v>
      </c>
      <c r="N185" t="str">
        <f t="shared" si="14"/>
        <v>http://www.mpce.mp.br/wp-content/uploads/2022/08/2022NE00799.pdf</v>
      </c>
      <c r="R185" s="44" t="str">
        <f t="shared" si="13"/>
        <v>http://www8.mpce.mp.br/Dispensa /12910/20194.pdf</v>
      </c>
      <c r="S185" s="44" t="str">
        <f t="shared" si="12"/>
        <v>12910/2019-4</v>
      </c>
      <c r="T185" t="s">
        <v>1006</v>
      </c>
      <c r="U185" t="s">
        <v>480</v>
      </c>
    </row>
    <row r="186" spans="1:21" ht="114" x14ac:dyDescent="0.25">
      <c r="A186" s="33" t="s">
        <v>146</v>
      </c>
      <c r="B186" s="4" t="s">
        <v>23</v>
      </c>
      <c r="C186" s="41" t="str">
        <f>HYPERLINK("http://www.mpce.mp.br/wp-content/uploads/2022/08/CONTRATO-039-2019.pdf","12910/2019-4")</f>
        <v>12910/2019-4</v>
      </c>
      <c r="D186" s="24">
        <v>44662</v>
      </c>
      <c r="E186" s="19" t="s">
        <v>772</v>
      </c>
      <c r="F186" s="4" t="s">
        <v>25</v>
      </c>
      <c r="G186" s="7" t="str">
        <f t="shared" si="10"/>
        <v>2022NE00800</v>
      </c>
      <c r="H186" s="22" t="s">
        <v>315</v>
      </c>
      <c r="I186" s="6" t="s">
        <v>727</v>
      </c>
      <c r="J186" s="30">
        <v>115681353</v>
      </c>
      <c r="L186" s="14"/>
      <c r="M186" t="s">
        <v>687</v>
      </c>
      <c r="N186" t="str">
        <f t="shared" si="14"/>
        <v>http://www.mpce.mp.br/wp-content/uploads/2022/08/2022NE00800.pdf</v>
      </c>
      <c r="R186" s="44" t="str">
        <f t="shared" si="13"/>
        <v>http://www8.mpce.mp.br/Dispensa /12910/20194.pdf</v>
      </c>
      <c r="S186" s="44" t="str">
        <f t="shared" si="12"/>
        <v>12910/2019-4</v>
      </c>
      <c r="T186" t="s">
        <v>1007</v>
      </c>
      <c r="U186" t="s">
        <v>482</v>
      </c>
    </row>
    <row r="187" spans="1:21" ht="99.75" x14ac:dyDescent="0.25">
      <c r="A187" s="33" t="s">
        <v>146</v>
      </c>
      <c r="B187" s="4" t="s">
        <v>23</v>
      </c>
      <c r="C187" s="41" t="str">
        <f>HYPERLINK("http://www.mpce.mp.br/wp-content/uploads/2022/08/Contrato-014-2019.pdf","6774/2019-2")</f>
        <v>6774/2019-2</v>
      </c>
      <c r="D187" s="24">
        <v>44662</v>
      </c>
      <c r="E187" s="19" t="s">
        <v>773</v>
      </c>
      <c r="F187" s="4" t="s">
        <v>786</v>
      </c>
      <c r="G187" s="7" t="str">
        <f t="shared" si="10"/>
        <v>2022NE00801</v>
      </c>
      <c r="H187" s="22" t="s">
        <v>337</v>
      </c>
      <c r="I187" s="6" t="s">
        <v>728</v>
      </c>
      <c r="J187" s="30">
        <v>558659000168</v>
      </c>
      <c r="L187" s="14"/>
      <c r="M187" t="s">
        <v>688</v>
      </c>
      <c r="N187" t="str">
        <f t="shared" si="14"/>
        <v>http://www.mpce.mp.br/wp-content/uploads/2022/08/2022NE00801.pdf</v>
      </c>
      <c r="R187" s="44" t="str">
        <f t="shared" si="13"/>
        <v>http://www8.mpce.mp.br/Dispensa /6774/20192.pdf</v>
      </c>
      <c r="S187" s="44" t="str">
        <f t="shared" si="12"/>
        <v>6774/2019-2</v>
      </c>
      <c r="T187" t="s">
        <v>1008</v>
      </c>
      <c r="U187" t="s">
        <v>485</v>
      </c>
    </row>
    <row r="188" spans="1:21" ht="114" x14ac:dyDescent="0.25">
      <c r="A188" s="33" t="s">
        <v>146</v>
      </c>
      <c r="B188" s="4" t="s">
        <v>23</v>
      </c>
      <c r="C188" s="41" t="str">
        <f t="shared" ref="C188" si="16">HYPERLINK("http://www.mpce.mp.br/wp-content/uploads/2022/08/Contrato-014-2019.pdf","6774/2019-2")</f>
        <v>6774/2019-2</v>
      </c>
      <c r="D188" s="24">
        <v>44662</v>
      </c>
      <c r="E188" s="19" t="s">
        <v>774</v>
      </c>
      <c r="F188" s="4" t="s">
        <v>145</v>
      </c>
      <c r="G188" s="7" t="str">
        <f t="shared" si="10"/>
        <v>2022NE00802</v>
      </c>
      <c r="H188" s="22" t="s">
        <v>340</v>
      </c>
      <c r="I188" s="6" t="s">
        <v>241</v>
      </c>
      <c r="J188" s="30">
        <v>558659000168</v>
      </c>
      <c r="L188" s="14"/>
      <c r="M188" t="s">
        <v>689</v>
      </c>
      <c r="N188" t="str">
        <f t="shared" si="14"/>
        <v>http://www.mpce.mp.br/wp-content/uploads/2022/08/2022NE00802.pdf</v>
      </c>
      <c r="R188" s="44" t="str">
        <f t="shared" si="13"/>
        <v>http://www8.mpce.mp.br/Dispensa /6774/20192.pdf</v>
      </c>
      <c r="S188" s="44" t="str">
        <f t="shared" si="12"/>
        <v>6774/2019-2</v>
      </c>
      <c r="T188" t="s">
        <v>1009</v>
      </c>
      <c r="U188" t="s">
        <v>484</v>
      </c>
    </row>
    <row r="189" spans="1:21" ht="99.75" x14ac:dyDescent="0.25">
      <c r="A189" s="33" t="s">
        <v>146</v>
      </c>
      <c r="B189" s="4" t="s">
        <v>23</v>
      </c>
      <c r="C189" s="41" t="str">
        <f>HYPERLINK("http://www.mpce.mp.br/wp-content/uploads/2022/08/Contrato-014-2019.pdf","6774/2019-2")</f>
        <v>6774/2019-2</v>
      </c>
      <c r="D189" s="24">
        <v>44662</v>
      </c>
      <c r="E189" s="19" t="s">
        <v>775</v>
      </c>
      <c r="F189" s="4" t="s">
        <v>786</v>
      </c>
      <c r="G189" s="7" t="str">
        <f t="shared" si="10"/>
        <v>2022NE00803</v>
      </c>
      <c r="H189" s="22" t="s">
        <v>338</v>
      </c>
      <c r="I189" s="6" t="s">
        <v>728</v>
      </c>
      <c r="J189" s="30">
        <v>558659000168</v>
      </c>
      <c r="L189" s="14"/>
      <c r="M189" t="s">
        <v>690</v>
      </c>
      <c r="N189" t="str">
        <f t="shared" si="14"/>
        <v>http://www.mpce.mp.br/wp-content/uploads/2022/08/2022NE00803.pdf</v>
      </c>
      <c r="R189" s="44" t="str">
        <f t="shared" si="13"/>
        <v>http://www8.mpce.mp.br/Dispensa /6774/20192.pdf</v>
      </c>
      <c r="S189" s="44" t="str">
        <f t="shared" si="12"/>
        <v>6774/2019-2</v>
      </c>
      <c r="T189" t="s">
        <v>1010</v>
      </c>
      <c r="U189" t="s">
        <v>483</v>
      </c>
    </row>
    <row r="190" spans="1:21" ht="114" x14ac:dyDescent="0.25">
      <c r="A190" s="33" t="s">
        <v>146</v>
      </c>
      <c r="B190" s="4" t="s">
        <v>23</v>
      </c>
      <c r="C190" s="41" t="str">
        <f>HYPERLINK("http://www.mpce.mp.br/wp-content/uploads/2022/08/Contrato-013-2019.pdf","6774/2019-2")</f>
        <v>6774/2019-2</v>
      </c>
      <c r="D190" s="24">
        <v>44662</v>
      </c>
      <c r="E190" s="19" t="s">
        <v>776</v>
      </c>
      <c r="F190" s="4" t="s">
        <v>786</v>
      </c>
      <c r="G190" s="7" t="str">
        <f t="shared" si="10"/>
        <v>2022NE00804</v>
      </c>
      <c r="H190" s="22" t="s">
        <v>339</v>
      </c>
      <c r="I190" s="6" t="s">
        <v>728</v>
      </c>
      <c r="J190" s="30">
        <v>558659000168</v>
      </c>
      <c r="L190" s="14"/>
      <c r="M190" t="s">
        <v>691</v>
      </c>
      <c r="N190" t="str">
        <f t="shared" si="14"/>
        <v>http://www.mpce.mp.br/wp-content/uploads/2022/08/2022NE00804.pdf</v>
      </c>
      <c r="R190" s="44" t="str">
        <f t="shared" si="13"/>
        <v>http://www8.mpce.mp.br/Dispensa /6774/20192.pdf</v>
      </c>
      <c r="S190" s="44" t="str">
        <f t="shared" si="12"/>
        <v>6774/2019-2</v>
      </c>
      <c r="T190" t="s">
        <v>1011</v>
      </c>
      <c r="U190" t="s">
        <v>625</v>
      </c>
    </row>
    <row r="191" spans="1:21" ht="25.5" x14ac:dyDescent="0.25">
      <c r="A191" s="33" t="s">
        <v>20</v>
      </c>
      <c r="B191" s="4" t="s">
        <v>21</v>
      </c>
      <c r="C191" s="41" t="str">
        <f t="shared" ref="C191:C199" si="17">(HYPERLINK(T191,U191))</f>
        <v>09.2022.00000876-3</v>
      </c>
      <c r="D191" s="24">
        <v>44663</v>
      </c>
      <c r="E191" s="20" t="s">
        <v>82</v>
      </c>
      <c r="F191" s="4" t="s">
        <v>128</v>
      </c>
      <c r="G191" s="7" t="str">
        <f t="shared" si="10"/>
        <v>2022NE00809</v>
      </c>
      <c r="H191" s="22" t="s">
        <v>749</v>
      </c>
      <c r="I191" s="6" t="s">
        <v>729</v>
      </c>
      <c r="J191" s="30">
        <v>7817778000137</v>
      </c>
      <c r="L191" s="14"/>
      <c r="M191" t="s">
        <v>692</v>
      </c>
      <c r="N191" t="str">
        <f t="shared" si="14"/>
        <v>http://www.mpce.mp.br/wp-content/uploads/2022/08/2022NE00809.pdf</v>
      </c>
      <c r="R191" s="44" t="str">
        <f t="shared" si="13"/>
        <v>http://www8.mpce.mp.br/Inexigibilidade/092022000008763.pdf</v>
      </c>
      <c r="S191" s="44" t="str">
        <f t="shared" si="12"/>
        <v>09.2022.00000876-3</v>
      </c>
      <c r="T191" t="s">
        <v>1012</v>
      </c>
      <c r="U191" t="s">
        <v>137</v>
      </c>
    </row>
    <row r="192" spans="1:21" ht="25.5" x14ac:dyDescent="0.25">
      <c r="A192" s="33" t="s">
        <v>20</v>
      </c>
      <c r="B192" s="4" t="s">
        <v>21</v>
      </c>
      <c r="C192" s="41" t="str">
        <f t="shared" si="17"/>
        <v>09.2022.00000757-5</v>
      </c>
      <c r="D192" s="24">
        <v>44663</v>
      </c>
      <c r="E192" s="20" t="s">
        <v>777</v>
      </c>
      <c r="F192" s="4" t="s">
        <v>128</v>
      </c>
      <c r="G192" s="7" t="str">
        <f t="shared" si="10"/>
        <v>2022NE00810</v>
      </c>
      <c r="H192" s="22" t="s">
        <v>750</v>
      </c>
      <c r="I192" s="6" t="s">
        <v>730</v>
      </c>
      <c r="J192" s="30">
        <v>5722202000160</v>
      </c>
      <c r="L192" s="14"/>
      <c r="M192" t="s">
        <v>693</v>
      </c>
      <c r="N192" t="str">
        <f t="shared" si="14"/>
        <v>http://www.mpce.mp.br/wp-content/uploads/2022/08/2022NE00810.pdf</v>
      </c>
      <c r="R192" s="44" t="str">
        <f t="shared" si="13"/>
        <v>http://www8.mpce.mp.br/Inexigibilidade/092022000007575.pdf</v>
      </c>
      <c r="S192" s="44" t="str">
        <f t="shared" si="12"/>
        <v>09.2022.00000757-5</v>
      </c>
      <c r="T192" t="s">
        <v>1013</v>
      </c>
      <c r="U192" t="s">
        <v>127</v>
      </c>
    </row>
    <row r="193" spans="1:21" ht="57" x14ac:dyDescent="0.25">
      <c r="A193" s="33" t="s">
        <v>20</v>
      </c>
      <c r="B193" s="4" t="s">
        <v>21</v>
      </c>
      <c r="C193" s="41" t="str">
        <f>HYPERLINK("http://www8.mpce.mp.br/Dispensa/092021000204268.pdf","09.2021.00020426-8")</f>
        <v>09.2021.00020426-8</v>
      </c>
      <c r="D193" s="24">
        <v>44663</v>
      </c>
      <c r="E193" s="35" t="s">
        <v>778</v>
      </c>
      <c r="F193" s="4" t="s">
        <v>474</v>
      </c>
      <c r="G193" s="7" t="str">
        <f t="shared" si="10"/>
        <v>2022NE00814</v>
      </c>
      <c r="H193" s="22" t="s">
        <v>751</v>
      </c>
      <c r="I193" s="6" t="s">
        <v>258</v>
      </c>
      <c r="J193" s="30">
        <v>29261229000161</v>
      </c>
      <c r="L193" s="14"/>
      <c r="M193" t="s">
        <v>694</v>
      </c>
      <c r="N193" t="str">
        <f t="shared" si="14"/>
        <v>http://www.mpce.mp.br/wp-content/uploads/2022/08/2022NE00814.pdf</v>
      </c>
      <c r="R193" s="44" t="str">
        <f t="shared" si="13"/>
        <v>http://www8.mpce.mp.br/Inexigibilidade/092021000204268.pdf</v>
      </c>
      <c r="S193" s="44" t="str">
        <f t="shared" si="12"/>
        <v>09.2021.00020426-8</v>
      </c>
      <c r="T193" t="s">
        <v>1014</v>
      </c>
      <c r="U193" t="s">
        <v>787</v>
      </c>
    </row>
    <row r="194" spans="1:21" ht="25.5" x14ac:dyDescent="0.25">
      <c r="A194" s="33" t="s">
        <v>20</v>
      </c>
      <c r="B194" s="4" t="s">
        <v>21</v>
      </c>
      <c r="C194" s="41" t="str">
        <f t="shared" si="17"/>
        <v>09.2022.00000873-0</v>
      </c>
      <c r="D194" s="24">
        <v>44669</v>
      </c>
      <c r="E194" s="20" t="s">
        <v>77</v>
      </c>
      <c r="F194" s="4" t="s">
        <v>128</v>
      </c>
      <c r="G194" s="7" t="str">
        <f t="shared" si="10"/>
        <v>2022NE00827</v>
      </c>
      <c r="H194" s="22" t="s">
        <v>752</v>
      </c>
      <c r="I194" s="6" t="s">
        <v>731</v>
      </c>
      <c r="J194" s="30">
        <v>7742778000115</v>
      </c>
      <c r="L194" s="14"/>
      <c r="M194" t="s">
        <v>695</v>
      </c>
      <c r="N194" t="str">
        <f t="shared" si="14"/>
        <v>http://www.mpce.mp.br/wp-content/uploads/2022/08/2022NE00827.pdf</v>
      </c>
      <c r="R194" s="44" t="str">
        <f t="shared" si="13"/>
        <v>http://www8.mpce.mp.br/Inexigibilidade/092022000008730.pdf</v>
      </c>
      <c r="S194" s="44" t="str">
        <f t="shared" si="12"/>
        <v>09.2022.00000873-0</v>
      </c>
      <c r="T194" t="s">
        <v>1015</v>
      </c>
      <c r="U194" t="s">
        <v>136</v>
      </c>
    </row>
    <row r="195" spans="1:21" ht="25.5" x14ac:dyDescent="0.25">
      <c r="A195" s="33" t="s">
        <v>20</v>
      </c>
      <c r="B195" s="4" t="s">
        <v>21</v>
      </c>
      <c r="C195" s="41" t="str">
        <f t="shared" si="17"/>
        <v>09.2022.00000714-2</v>
      </c>
      <c r="D195" s="24">
        <v>44670</v>
      </c>
      <c r="E195" s="20" t="s">
        <v>54</v>
      </c>
      <c r="F195" s="4" t="s">
        <v>128</v>
      </c>
      <c r="G195" s="7" t="str">
        <f t="shared" ref="G195:G258" si="18">HYPERLINK(N195,M195)</f>
        <v>2022NE00834</v>
      </c>
      <c r="H195" s="22" t="s">
        <v>753</v>
      </c>
      <c r="I195" s="6" t="s">
        <v>732</v>
      </c>
      <c r="J195" s="30">
        <v>7172885000155</v>
      </c>
      <c r="L195" s="14"/>
      <c r="M195" t="s">
        <v>696</v>
      </c>
      <c r="N195" t="str">
        <f t="shared" si="14"/>
        <v>http://www.mpce.mp.br/wp-content/uploads/2022/08/2022NE00834.pdf</v>
      </c>
      <c r="R195" s="44" t="str">
        <f t="shared" si="13"/>
        <v>http://www8.mpce.mp.br/Inexigibilidade/092022000007142.pdf</v>
      </c>
      <c r="S195" s="44" t="str">
        <f t="shared" si="12"/>
        <v>09.2022.00000714-2</v>
      </c>
      <c r="T195" t="s">
        <v>1016</v>
      </c>
      <c r="U195" t="s">
        <v>133</v>
      </c>
    </row>
    <row r="196" spans="1:21" ht="38.25" x14ac:dyDescent="0.25">
      <c r="A196" s="34" t="s">
        <v>20</v>
      </c>
      <c r="B196" s="4" t="s">
        <v>21</v>
      </c>
      <c r="C196" s="41" t="str">
        <f t="shared" si="17"/>
        <v>09.2022.00000760-9</v>
      </c>
      <c r="D196" s="24">
        <v>44671</v>
      </c>
      <c r="E196" s="20" t="s">
        <v>67</v>
      </c>
      <c r="F196" s="4" t="s">
        <v>128</v>
      </c>
      <c r="G196" s="7" t="str">
        <f t="shared" si="18"/>
        <v>2022NE00838</v>
      </c>
      <c r="H196" s="22" t="s">
        <v>754</v>
      </c>
      <c r="I196" s="6" t="s">
        <v>733</v>
      </c>
      <c r="J196" s="30">
        <v>7625932000179</v>
      </c>
      <c r="L196" s="14"/>
      <c r="M196" t="s">
        <v>697</v>
      </c>
      <c r="N196" t="str">
        <f t="shared" si="14"/>
        <v>http://www.mpce.mp.br/wp-content/uploads/2022/08/2022NE00838.pdf</v>
      </c>
      <c r="R196" s="44" t="str">
        <f t="shared" si="13"/>
        <v>http://www8.mpce.mp.br/Inexigibilidade/092022000007609.pdf</v>
      </c>
      <c r="S196" s="44" t="str">
        <f t="shared" si="12"/>
        <v>09.2022.00000760-9</v>
      </c>
      <c r="T196" t="s">
        <v>1017</v>
      </c>
      <c r="U196" t="s">
        <v>134</v>
      </c>
    </row>
    <row r="197" spans="1:21" ht="25.5" x14ac:dyDescent="0.25">
      <c r="A197" s="34" t="s">
        <v>20</v>
      </c>
      <c r="B197" s="4" t="s">
        <v>21</v>
      </c>
      <c r="C197" s="41" t="str">
        <f t="shared" si="17"/>
        <v>09.2022.00000872-0</v>
      </c>
      <c r="D197" s="24">
        <v>44676</v>
      </c>
      <c r="E197" s="20" t="s">
        <v>72</v>
      </c>
      <c r="F197" s="4" t="s">
        <v>128</v>
      </c>
      <c r="G197" s="7" t="str">
        <f t="shared" si="18"/>
        <v>2022NE00843</v>
      </c>
      <c r="H197" s="22" t="s">
        <v>755</v>
      </c>
      <c r="I197" s="6" t="s">
        <v>734</v>
      </c>
      <c r="J197" s="30">
        <v>7676836000150</v>
      </c>
      <c r="L197" s="14"/>
      <c r="M197" t="s">
        <v>698</v>
      </c>
      <c r="N197" t="str">
        <f t="shared" si="14"/>
        <v>http://www.mpce.mp.br/wp-content/uploads/2022/08/2022NE00843.pdf</v>
      </c>
      <c r="R197" s="44" t="str">
        <f t="shared" si="13"/>
        <v>http://www8.mpce.mp.br/Inexigibilidade/092022000008720.pdf</v>
      </c>
      <c r="S197" s="44" t="str">
        <f t="shared" si="12"/>
        <v>09.2022.00000872-0</v>
      </c>
      <c r="T197" t="s">
        <v>1018</v>
      </c>
      <c r="U197" t="s">
        <v>135</v>
      </c>
    </row>
    <row r="198" spans="1:21" ht="42.75" x14ac:dyDescent="0.25">
      <c r="A198" s="34" t="s">
        <v>146</v>
      </c>
      <c r="B198" s="4" t="s">
        <v>23</v>
      </c>
      <c r="C198" s="41" t="str">
        <f>HYPERLINK("http://www.mpce.mp.br/wp-content/uploads/2022/08/Contrato-084-2019.pdf","20048/2019-3")</f>
        <v>20048/2019-3</v>
      </c>
      <c r="D198" s="24">
        <v>44676</v>
      </c>
      <c r="E198" s="19" t="s">
        <v>779</v>
      </c>
      <c r="F198" s="4" t="s">
        <v>25</v>
      </c>
      <c r="G198" s="7" t="str">
        <f t="shared" si="18"/>
        <v>2022NE00844</v>
      </c>
      <c r="H198" s="22" t="s">
        <v>756</v>
      </c>
      <c r="I198" s="6" t="s">
        <v>253</v>
      </c>
      <c r="J198" s="30">
        <v>19678451824</v>
      </c>
      <c r="L198" s="14"/>
      <c r="M198" t="s">
        <v>699</v>
      </c>
      <c r="N198" t="str">
        <f t="shared" si="14"/>
        <v>http://www.mpce.mp.br/wp-content/uploads/2022/08/2022NE00844.pdf</v>
      </c>
      <c r="R198" s="44" t="str">
        <f t="shared" si="13"/>
        <v>http://www8.mpce.mp.br/Dispensa /20048/20193.pdf</v>
      </c>
      <c r="S198" s="44" t="str">
        <f t="shared" ref="S198:S261" si="19">HYPERLINK(R198,C198)</f>
        <v>20048/2019-3</v>
      </c>
      <c r="T198" t="s">
        <v>1019</v>
      </c>
      <c r="U198" t="s">
        <v>29</v>
      </c>
    </row>
    <row r="199" spans="1:21" ht="38.25" x14ac:dyDescent="0.25">
      <c r="A199" s="34" t="s">
        <v>20</v>
      </c>
      <c r="B199" s="4" t="s">
        <v>21</v>
      </c>
      <c r="C199" s="41" t="str">
        <f t="shared" si="17"/>
        <v>09.2022.00011900-2</v>
      </c>
      <c r="D199" s="24">
        <v>44676</v>
      </c>
      <c r="E199" s="20" t="s">
        <v>780</v>
      </c>
      <c r="F199" s="4" t="s">
        <v>469</v>
      </c>
      <c r="G199" s="7" t="str">
        <f t="shared" si="18"/>
        <v>2022NE00852</v>
      </c>
      <c r="H199" s="22" t="s">
        <v>757</v>
      </c>
      <c r="I199" s="6" t="s">
        <v>735</v>
      </c>
      <c r="J199" s="30">
        <v>37178485000118</v>
      </c>
      <c r="L199" s="14"/>
      <c r="M199" t="s">
        <v>700</v>
      </c>
      <c r="N199" t="str">
        <f t="shared" si="14"/>
        <v>http://www.mpce.mp.br/wp-content/uploads/2022/08/2022NE00852.pdf</v>
      </c>
      <c r="R199" s="44" t="str">
        <f t="shared" ref="R199:R262" si="20">"http://www8.mpce.mp.br/"&amp;PROPER(A199)&amp;"/"&amp;SUBSTITUTE(SUBSTITUTE(C199,".",""),"-","")&amp;".pdf"</f>
        <v>http://www8.mpce.mp.br/Inexigibilidade/092022000119002.pdf</v>
      </c>
      <c r="S199" s="44" t="str">
        <f t="shared" si="19"/>
        <v>09.2022.00011900-2</v>
      </c>
      <c r="T199" t="s">
        <v>1020</v>
      </c>
      <c r="U199" t="s">
        <v>788</v>
      </c>
    </row>
    <row r="200" spans="1:21" ht="57" x14ac:dyDescent="0.25">
      <c r="A200" s="34" t="s">
        <v>146</v>
      </c>
      <c r="B200" s="4" t="s">
        <v>462</v>
      </c>
      <c r="C200" s="41" t="str">
        <f>HYPERLINK("http://www.mpce.mp.br/wp-content/uploads/2022/08/Contrato-026-2020.pdf","38416/2018-4")</f>
        <v>38416/2018-4</v>
      </c>
      <c r="D200" s="24">
        <v>44678</v>
      </c>
      <c r="E200" s="19" t="s">
        <v>781</v>
      </c>
      <c r="F200" s="4" t="s">
        <v>463</v>
      </c>
      <c r="G200" s="7" t="str">
        <f t="shared" si="18"/>
        <v>2022NE00872</v>
      </c>
      <c r="H200" s="22" t="s">
        <v>758</v>
      </c>
      <c r="I200" s="6" t="s">
        <v>736</v>
      </c>
      <c r="J200" s="30">
        <v>7373434000186</v>
      </c>
      <c r="L200" s="14"/>
      <c r="M200" t="s">
        <v>701</v>
      </c>
      <c r="N200" t="str">
        <f t="shared" si="14"/>
        <v>http://www.mpce.mp.br/wp-content/uploads/2022/08/2022NE00872.pdf</v>
      </c>
      <c r="R200" s="44" t="str">
        <f t="shared" si="20"/>
        <v>http://www8.mpce.mp.br/Dispensa /38416/20184.pdf</v>
      </c>
      <c r="S200" s="44" t="str">
        <f t="shared" si="19"/>
        <v>38416/2018-4</v>
      </c>
      <c r="T200" t="s">
        <v>1021</v>
      </c>
      <c r="U200" t="s">
        <v>789</v>
      </c>
    </row>
    <row r="201" spans="1:21" ht="38.25" x14ac:dyDescent="0.25">
      <c r="A201" s="34" t="s">
        <v>20</v>
      </c>
      <c r="B201" s="4" t="s">
        <v>21</v>
      </c>
      <c r="C201" s="41" t="str">
        <f t="shared" ref="C201:C205" si="21">(HYPERLINK(T201,U201))</f>
        <v>09.2022.00000910-7</v>
      </c>
      <c r="D201" s="5">
        <v>44684</v>
      </c>
      <c r="E201" s="20" t="s">
        <v>194</v>
      </c>
      <c r="F201" s="4" t="s">
        <v>472</v>
      </c>
      <c r="G201" s="7" t="str">
        <f t="shared" si="18"/>
        <v>2022NE00899</v>
      </c>
      <c r="H201" s="22" t="s">
        <v>807</v>
      </c>
      <c r="I201" s="6" t="s">
        <v>814</v>
      </c>
      <c r="J201" s="30">
        <v>27059565000109</v>
      </c>
      <c r="L201" s="14"/>
      <c r="M201" t="s">
        <v>790</v>
      </c>
      <c r="N201" t="str">
        <f t="shared" si="14"/>
        <v>http://www.mpce.mp.br/wp-content/uploads/2022/08/2022NE00899.pdf</v>
      </c>
      <c r="R201" s="44" t="str">
        <f t="shared" si="20"/>
        <v>http://www8.mpce.mp.br/Inexigibilidade/092022000009107.pdf</v>
      </c>
      <c r="S201" s="44" t="str">
        <f t="shared" si="19"/>
        <v>09.2022.00000910-7</v>
      </c>
      <c r="T201" t="s">
        <v>1026</v>
      </c>
      <c r="U201" t="s">
        <v>471</v>
      </c>
    </row>
    <row r="202" spans="1:21" ht="51" x14ac:dyDescent="0.25">
      <c r="A202" s="34" t="s">
        <v>22</v>
      </c>
      <c r="B202" s="4" t="s">
        <v>23</v>
      </c>
      <c r="C202" s="41" t="str">
        <f t="shared" si="21"/>
        <v>09.2022.00002496-3</v>
      </c>
      <c r="D202" s="5">
        <v>44685</v>
      </c>
      <c r="E202" s="20" t="s">
        <v>802</v>
      </c>
      <c r="F202" s="4" t="s">
        <v>466</v>
      </c>
      <c r="G202" s="7" t="str">
        <f t="shared" si="18"/>
        <v>2022NE00910</v>
      </c>
      <c r="H202" s="22" t="s">
        <v>808</v>
      </c>
      <c r="I202" s="6" t="s">
        <v>815</v>
      </c>
      <c r="J202" s="30">
        <v>18191228000171</v>
      </c>
      <c r="L202" s="14"/>
      <c r="M202" t="s">
        <v>791</v>
      </c>
      <c r="N202" t="str">
        <f t="shared" si="14"/>
        <v>http://www.mpce.mp.br/wp-content/uploads/2022/08/2022NE00910.pdf</v>
      </c>
      <c r="R202" s="44" t="str">
        <f t="shared" si="20"/>
        <v>http://www8.mpce.mp.br/Dispensa/092022000024963.pdf</v>
      </c>
      <c r="S202" s="44" t="str">
        <f t="shared" si="19"/>
        <v>09.2022.00002496-3</v>
      </c>
      <c r="T202" t="s">
        <v>1027</v>
      </c>
      <c r="U202" t="s">
        <v>465</v>
      </c>
    </row>
    <row r="203" spans="1:21" ht="25.5" x14ac:dyDescent="0.25">
      <c r="A203" s="34" t="s">
        <v>22</v>
      </c>
      <c r="B203" s="4" t="s">
        <v>140</v>
      </c>
      <c r="C203" s="41" t="str">
        <f t="shared" si="21"/>
        <v>09.2022.00013886-5</v>
      </c>
      <c r="D203" s="24">
        <v>44691</v>
      </c>
      <c r="E203" s="20" t="s">
        <v>800</v>
      </c>
      <c r="F203" s="4" t="s">
        <v>820</v>
      </c>
      <c r="G203" s="7" t="str">
        <f t="shared" si="18"/>
        <v>2022NE00940</v>
      </c>
      <c r="H203" s="22" t="s">
        <v>809</v>
      </c>
      <c r="I203" s="6" t="s">
        <v>816</v>
      </c>
      <c r="J203" s="30">
        <v>29101955000117</v>
      </c>
      <c r="L203" s="14"/>
      <c r="M203" t="s">
        <v>792</v>
      </c>
      <c r="N203" t="str">
        <f t="shared" si="14"/>
        <v>http://www.mpce.mp.br/wp-content/uploads/2022/08/2022NE00940.pdf</v>
      </c>
      <c r="R203" s="44" t="str">
        <f t="shared" si="20"/>
        <v>http://www8.mpce.mp.br/Dispensa/092022000138865.pdf</v>
      </c>
      <c r="S203" s="44" t="str">
        <f t="shared" si="19"/>
        <v>09.2022.00013886-5</v>
      </c>
      <c r="T203" s="44" t="s">
        <v>1032</v>
      </c>
      <c r="U203" t="s">
        <v>1033</v>
      </c>
    </row>
    <row r="204" spans="1:21" ht="25.5" x14ac:dyDescent="0.25">
      <c r="A204" s="34" t="s">
        <v>22</v>
      </c>
      <c r="B204" s="4" t="s">
        <v>140</v>
      </c>
      <c r="C204" s="41" t="str">
        <f t="shared" si="21"/>
        <v>09.2022.00013886-5</v>
      </c>
      <c r="D204" s="24">
        <v>44691</v>
      </c>
      <c r="E204" s="20" t="s">
        <v>800</v>
      </c>
      <c r="F204" s="4" t="s">
        <v>820</v>
      </c>
      <c r="G204" s="7" t="str">
        <f t="shared" si="18"/>
        <v>2022NE00941</v>
      </c>
      <c r="H204" s="22" t="s">
        <v>809</v>
      </c>
      <c r="I204" s="6" t="s">
        <v>817</v>
      </c>
      <c r="J204" s="30">
        <v>29101955000117</v>
      </c>
      <c r="L204" s="14"/>
      <c r="M204" t="s">
        <v>793</v>
      </c>
      <c r="N204" t="str">
        <f t="shared" si="14"/>
        <v>http://www.mpce.mp.br/wp-content/uploads/2022/08/2022NE00941.pdf</v>
      </c>
      <c r="R204" s="44" t="str">
        <f t="shared" si="20"/>
        <v>http://www8.mpce.mp.br/Dispensa/092022000138865.pdf</v>
      </c>
      <c r="S204" s="44" t="str">
        <f t="shared" si="19"/>
        <v>09.2022.00013886-5</v>
      </c>
      <c r="T204" s="44" t="s">
        <v>1032</v>
      </c>
      <c r="U204" t="s">
        <v>1033</v>
      </c>
    </row>
    <row r="205" spans="1:21" ht="25.5" x14ac:dyDescent="0.25">
      <c r="A205" s="34" t="s">
        <v>22</v>
      </c>
      <c r="B205" s="4" t="s">
        <v>140</v>
      </c>
      <c r="C205" s="41" t="str">
        <f t="shared" si="21"/>
        <v>09.2022.00013886-5</v>
      </c>
      <c r="D205" s="24">
        <v>44691</v>
      </c>
      <c r="E205" s="20" t="s">
        <v>800</v>
      </c>
      <c r="F205" s="4" t="s">
        <v>474</v>
      </c>
      <c r="G205" s="7" t="str">
        <f t="shared" si="18"/>
        <v>2022NE00942</v>
      </c>
      <c r="H205" s="22" t="s">
        <v>809</v>
      </c>
      <c r="I205" s="6" t="s">
        <v>816</v>
      </c>
      <c r="J205" s="30">
        <v>29101955000117</v>
      </c>
      <c r="L205" s="14"/>
      <c r="M205" t="s">
        <v>794</v>
      </c>
      <c r="N205" t="str">
        <f t="shared" si="14"/>
        <v>http://www.mpce.mp.br/wp-content/uploads/2022/08/2022NE00942.pdf</v>
      </c>
      <c r="R205" s="44" t="str">
        <f t="shared" si="20"/>
        <v>http://www8.mpce.mp.br/Dispensa/092022000138865.pdf</v>
      </c>
      <c r="S205" s="44" t="str">
        <f t="shared" si="19"/>
        <v>09.2022.00013886-5</v>
      </c>
      <c r="T205" s="44" t="s">
        <v>1032</v>
      </c>
      <c r="U205" t="s">
        <v>1033</v>
      </c>
    </row>
    <row r="206" spans="1:21" ht="114" x14ac:dyDescent="0.25">
      <c r="A206" s="34" t="s">
        <v>22</v>
      </c>
      <c r="B206" s="4" t="s">
        <v>23</v>
      </c>
      <c r="C206" s="41" t="str">
        <f>HYPERLINK("http://www.mpce.mp.br/wp-content/uploads/2022/08/Contrato-013-2019.pdf","6774/2019-2")</f>
        <v>6774/2019-2</v>
      </c>
      <c r="D206" s="24">
        <v>44691</v>
      </c>
      <c r="E206" s="19" t="s">
        <v>803</v>
      </c>
      <c r="F206" s="4" t="s">
        <v>145</v>
      </c>
      <c r="G206" s="7" t="str">
        <f t="shared" si="18"/>
        <v>2022NE00943</v>
      </c>
      <c r="H206" s="22" t="s">
        <v>342</v>
      </c>
      <c r="I206" s="6" t="s">
        <v>241</v>
      </c>
      <c r="J206" s="30">
        <v>558659000168</v>
      </c>
      <c r="L206" s="14"/>
      <c r="M206" t="s">
        <v>795</v>
      </c>
      <c r="N206" t="str">
        <f t="shared" si="14"/>
        <v>http://www.mpce.mp.br/wp-content/uploads/2022/08/2022NE00943.pdf</v>
      </c>
      <c r="R206" s="44" t="str">
        <f t="shared" si="20"/>
        <v>http://www8.mpce.mp.br/Dispensa/6774/20192.pdf</v>
      </c>
      <c r="S206" s="44" t="str">
        <f t="shared" si="19"/>
        <v>6774/2019-2</v>
      </c>
      <c r="T206" t="s">
        <v>1028</v>
      </c>
      <c r="U206" t="s">
        <v>623</v>
      </c>
    </row>
    <row r="207" spans="1:21" ht="57" x14ac:dyDescent="0.25">
      <c r="A207" s="34" t="s">
        <v>22</v>
      </c>
      <c r="B207" s="4" t="s">
        <v>23</v>
      </c>
      <c r="C207" s="41" t="str">
        <f>HYPERLINK("http://www.mpce.mp.br/wp-content/uploads/2022/08/CONTRATO-051-2019-PGJ-X-DIANA-PAULA-FONTENELE-DISPENSA-LOCACAO-VICOSA.pdf","21507/2018-9")</f>
        <v>21507/2018-9</v>
      </c>
      <c r="D207" s="24">
        <v>44691</v>
      </c>
      <c r="E207" s="19" t="s">
        <v>804</v>
      </c>
      <c r="F207" s="4" t="s">
        <v>822</v>
      </c>
      <c r="G207" s="7" t="str">
        <f t="shared" si="18"/>
        <v>2022NE00946</v>
      </c>
      <c r="H207" s="22" t="s">
        <v>810</v>
      </c>
      <c r="I207" s="6" t="s">
        <v>218</v>
      </c>
      <c r="J207" s="30">
        <v>77748638349</v>
      </c>
      <c r="L207" s="14"/>
      <c r="M207" t="s">
        <v>796</v>
      </c>
      <c r="N207" t="str">
        <f t="shared" si="14"/>
        <v>http://www.mpce.mp.br/wp-content/uploads/2022/08/2022NE00946.pdf</v>
      </c>
      <c r="R207" s="44" t="str">
        <f t="shared" si="20"/>
        <v>http://www8.mpce.mp.br/Dispensa/21507/20189.pdf</v>
      </c>
      <c r="S207" s="44" t="str">
        <f t="shared" si="19"/>
        <v>21507/2018-9</v>
      </c>
      <c r="T207" t="s">
        <v>1029</v>
      </c>
      <c r="U207" t="s">
        <v>821</v>
      </c>
    </row>
    <row r="208" spans="1:21" ht="71.25" x14ac:dyDescent="0.25">
      <c r="A208" s="34" t="s">
        <v>22</v>
      </c>
      <c r="B208" s="11" t="s">
        <v>140</v>
      </c>
      <c r="C208" s="41" t="str">
        <f>HYPERLINK("http://www8.mpce.mp.br/Dispensa/092020000123310.pdf","09.2020.00012331-0")</f>
        <v>09.2020.00012331-0</v>
      </c>
      <c r="D208" s="24">
        <v>44692</v>
      </c>
      <c r="E208" s="19" t="s">
        <v>805</v>
      </c>
      <c r="F208" s="4" t="s">
        <v>144</v>
      </c>
      <c r="G208" s="7" t="str">
        <f t="shared" si="18"/>
        <v>2022NE00956</v>
      </c>
      <c r="H208" s="22" t="s">
        <v>811</v>
      </c>
      <c r="I208" s="6" t="s">
        <v>108</v>
      </c>
      <c r="J208" s="30">
        <v>12967719000185</v>
      </c>
      <c r="L208" s="14"/>
      <c r="M208" t="s">
        <v>797</v>
      </c>
      <c r="N208" t="str">
        <f t="shared" si="14"/>
        <v>http://www.mpce.mp.br/wp-content/uploads/2022/08/2022NE00956.pdf</v>
      </c>
      <c r="R208" s="44" t="str">
        <f t="shared" si="20"/>
        <v>http://www8.mpce.mp.br/Dispensa/092020000123310.pdf</v>
      </c>
      <c r="S208" s="44" t="str">
        <f t="shared" si="19"/>
        <v>09.2020.00012331-0</v>
      </c>
      <c r="T208" t="s">
        <v>1030</v>
      </c>
      <c r="U208" t="s">
        <v>823</v>
      </c>
    </row>
    <row r="209" spans="1:21" ht="25.5" x14ac:dyDescent="0.25">
      <c r="A209" s="34" t="s">
        <v>20</v>
      </c>
      <c r="B209" s="4" t="s">
        <v>21</v>
      </c>
      <c r="C209" s="41" t="str">
        <f t="shared" ref="C209:C215" si="22">(HYPERLINK(T209,U209))</f>
        <v>09.2022.00000872-0</v>
      </c>
      <c r="D209" s="24">
        <v>44705</v>
      </c>
      <c r="E209" s="20" t="s">
        <v>801</v>
      </c>
      <c r="F209" s="4" t="s">
        <v>128</v>
      </c>
      <c r="G209" s="7" t="str">
        <f t="shared" si="18"/>
        <v>2022NE00997</v>
      </c>
      <c r="H209" s="22" t="s">
        <v>812</v>
      </c>
      <c r="I209" s="6" t="s">
        <v>818</v>
      </c>
      <c r="J209" s="30">
        <v>7113566000179</v>
      </c>
      <c r="L209" s="14"/>
      <c r="M209" t="s">
        <v>798</v>
      </c>
      <c r="N209" t="str">
        <f t="shared" si="14"/>
        <v>http://www.mpce.mp.br/wp-content/uploads/2022/08/2022NE00997.pdf</v>
      </c>
      <c r="R209" s="44" t="str">
        <f t="shared" si="20"/>
        <v>http://www8.mpce.mp.br/Inexigibilidade/092022000008720.pdf</v>
      </c>
      <c r="S209" s="44" t="str">
        <f t="shared" si="19"/>
        <v>09.2022.00000872-0</v>
      </c>
      <c r="T209" t="s">
        <v>1018</v>
      </c>
      <c r="U209" t="s">
        <v>135</v>
      </c>
    </row>
    <row r="210" spans="1:21" ht="51" x14ac:dyDescent="0.25">
      <c r="A210" s="34" t="s">
        <v>20</v>
      </c>
      <c r="B210" s="15" t="s">
        <v>475</v>
      </c>
      <c r="C210" s="41" t="str">
        <f t="shared" si="22"/>
        <v>09.2022.00017116-4</v>
      </c>
      <c r="D210" s="24">
        <v>44711</v>
      </c>
      <c r="E210" s="20" t="s">
        <v>806</v>
      </c>
      <c r="F210" s="4" t="s">
        <v>825</v>
      </c>
      <c r="G210" s="7" t="str">
        <f t="shared" si="18"/>
        <v>2022NE01048</v>
      </c>
      <c r="H210" s="22" t="s">
        <v>813</v>
      </c>
      <c r="I210" s="6" t="s">
        <v>819</v>
      </c>
      <c r="J210" s="30">
        <v>20519953000178</v>
      </c>
      <c r="L210" s="14"/>
      <c r="M210" t="s">
        <v>799</v>
      </c>
      <c r="N210" t="str">
        <f t="shared" si="14"/>
        <v>http://www.mpce.mp.br/wp-content/uploads/2022/08/2022NE01048.pdf</v>
      </c>
      <c r="R210" s="44" t="str">
        <f t="shared" si="20"/>
        <v>http://www8.mpce.mp.br/Inexigibilidade/092022000171164.pdf</v>
      </c>
      <c r="S210" s="44" t="str">
        <f t="shared" si="19"/>
        <v>09.2022.00017116-4</v>
      </c>
      <c r="T210" t="s">
        <v>1031</v>
      </c>
      <c r="U210" t="s">
        <v>824</v>
      </c>
    </row>
    <row r="211" spans="1:21" ht="38.25" x14ac:dyDescent="0.25">
      <c r="A211" s="36" t="s">
        <v>20</v>
      </c>
      <c r="B211" s="11" t="s">
        <v>140</v>
      </c>
      <c r="C211" s="41" t="str">
        <f>HYPERLINK("http://www8.mpce.mp.br/Inexigibilidade/092021000070909.pdf","09.2021.00007090-9")</f>
        <v>09.2021.00007090-9</v>
      </c>
      <c r="D211" s="24">
        <v>44714</v>
      </c>
      <c r="E211" s="38" t="s">
        <v>854</v>
      </c>
      <c r="F211" s="4" t="s">
        <v>474</v>
      </c>
      <c r="G211" s="7" t="str">
        <f t="shared" si="18"/>
        <v>2022NE01070</v>
      </c>
      <c r="H211" s="22" t="s">
        <v>882</v>
      </c>
      <c r="I211" s="39" t="s">
        <v>898</v>
      </c>
      <c r="J211" s="30">
        <v>33683111000107</v>
      </c>
      <c r="L211" s="14"/>
      <c r="M211" t="s">
        <v>826</v>
      </c>
      <c r="N211" t="str">
        <f t="shared" si="14"/>
        <v>http://www.mpce.mp.br/wp-content/uploads/2022/08/2022NE01070.pdf</v>
      </c>
      <c r="R211" s="44" t="str">
        <f t="shared" si="20"/>
        <v>http://www8.mpce.mp.br/Inexigibilidade/092021000070909.pdf</v>
      </c>
      <c r="S211" s="44" t="str">
        <f t="shared" si="19"/>
        <v>09.2021.00007090-9</v>
      </c>
      <c r="T211" t="s">
        <v>1034</v>
      </c>
      <c r="U211" t="s">
        <v>906</v>
      </c>
    </row>
    <row r="212" spans="1:21" ht="51" x14ac:dyDescent="0.25">
      <c r="A212" s="36" t="s">
        <v>20</v>
      </c>
      <c r="B212" s="15" t="s">
        <v>475</v>
      </c>
      <c r="C212" s="41" t="str">
        <f t="shared" si="22"/>
        <v>09.2022.00015425-4</v>
      </c>
      <c r="D212" s="24">
        <v>44714</v>
      </c>
      <c r="E212" s="37" t="s">
        <v>855</v>
      </c>
      <c r="F212" s="4" t="s">
        <v>463</v>
      </c>
      <c r="G212" s="7" t="str">
        <f t="shared" si="18"/>
        <v>2022NE01071</v>
      </c>
      <c r="H212" s="22" t="s">
        <v>883</v>
      </c>
      <c r="I212" s="39" t="s">
        <v>899</v>
      </c>
      <c r="J212" s="30">
        <v>13642597000110</v>
      </c>
      <c r="L212" s="14"/>
      <c r="M212" t="s">
        <v>827</v>
      </c>
      <c r="N212" t="str">
        <f t="shared" si="14"/>
        <v>http://www.mpce.mp.br/wp-content/uploads/2022/08/2022NE01071.pdf</v>
      </c>
      <c r="R212" s="44" t="str">
        <f t="shared" si="20"/>
        <v>http://www8.mpce.mp.br/Inexigibilidade/092022000154254.pdf</v>
      </c>
      <c r="S212" s="44" t="str">
        <f t="shared" si="19"/>
        <v>09.2022.00015425-4</v>
      </c>
      <c r="T212" t="s">
        <v>1035</v>
      </c>
      <c r="U212" t="s">
        <v>907</v>
      </c>
    </row>
    <row r="213" spans="1:21" ht="71.25" x14ac:dyDescent="0.25">
      <c r="A213" s="20" t="s">
        <v>22</v>
      </c>
      <c r="B213" s="4" t="s">
        <v>462</v>
      </c>
      <c r="C213" s="41" t="str">
        <f>HYPERLINK("http://www.mpce.mp.br/wp-content/uploads/2022/08/Contrato-055-2019.pdf","23970/2019-5")</f>
        <v>23970/2019-5</v>
      </c>
      <c r="D213" s="24">
        <v>44753</v>
      </c>
      <c r="E213" s="19" t="s">
        <v>856</v>
      </c>
      <c r="F213" s="4" t="s">
        <v>474</v>
      </c>
      <c r="G213" s="7" t="str">
        <f t="shared" si="18"/>
        <v>2022NE01086</v>
      </c>
      <c r="H213" s="22">
        <v>79690.600000000006</v>
      </c>
      <c r="I213" s="6" t="s">
        <v>900</v>
      </c>
      <c r="J213" s="30">
        <v>18284407000153</v>
      </c>
      <c r="L213" s="14"/>
      <c r="M213" t="s">
        <v>828</v>
      </c>
      <c r="N213" t="str">
        <f t="shared" si="14"/>
        <v>http://www.mpce.mp.br/wp-content/uploads/2022/08/2022NE01086.pdf</v>
      </c>
      <c r="R213" s="44" t="str">
        <f t="shared" si="20"/>
        <v>http://www8.mpce.mp.br/Dispensa/23970/20195.pdf</v>
      </c>
      <c r="S213" s="44" t="str">
        <f t="shared" si="19"/>
        <v>23970/2019-5</v>
      </c>
      <c r="T213" t="s">
        <v>1036</v>
      </c>
      <c r="U213" t="s">
        <v>1037</v>
      </c>
    </row>
    <row r="214" spans="1:21" ht="25.5" x14ac:dyDescent="0.25">
      <c r="A214" s="36" t="s">
        <v>20</v>
      </c>
      <c r="B214" s="4" t="s">
        <v>21</v>
      </c>
      <c r="C214" s="41" t="str">
        <f t="shared" si="22"/>
        <v>09.2022.00011844-7</v>
      </c>
      <c r="D214" s="24">
        <v>44715</v>
      </c>
      <c r="E214" s="37" t="s">
        <v>857</v>
      </c>
      <c r="F214" s="4" t="s">
        <v>142</v>
      </c>
      <c r="G214" s="7" t="str">
        <f t="shared" si="18"/>
        <v>2022NE01092</v>
      </c>
      <c r="H214" s="22" t="s">
        <v>884</v>
      </c>
      <c r="I214" s="39" t="s">
        <v>708</v>
      </c>
      <c r="J214" s="30">
        <v>76535764000143</v>
      </c>
      <c r="L214" s="14"/>
      <c r="M214" t="s">
        <v>829</v>
      </c>
      <c r="N214" t="str">
        <f t="shared" si="14"/>
        <v>http://www.mpce.mp.br/wp-content/uploads/2022/08/2022NE01092.pdf</v>
      </c>
      <c r="R214" s="44" t="str">
        <f t="shared" si="20"/>
        <v>http://www8.mpce.mp.br/Inexigibilidade/092022000118447.pdf</v>
      </c>
      <c r="S214" s="44" t="str">
        <f t="shared" si="19"/>
        <v>09.2022.00011844-7</v>
      </c>
      <c r="T214" t="s">
        <v>979</v>
      </c>
      <c r="U214" t="s">
        <v>783</v>
      </c>
    </row>
    <row r="215" spans="1:21" ht="51" x14ac:dyDescent="0.25">
      <c r="A215" s="36" t="s">
        <v>20</v>
      </c>
      <c r="B215" s="11" t="s">
        <v>475</v>
      </c>
      <c r="C215" s="41" t="str">
        <f t="shared" si="22"/>
        <v>09.2021.00016130-0</v>
      </c>
      <c r="D215" s="24">
        <v>44720</v>
      </c>
      <c r="E215" s="37" t="s">
        <v>858</v>
      </c>
      <c r="F215" s="4" t="s">
        <v>463</v>
      </c>
      <c r="G215" s="7" t="str">
        <f t="shared" si="18"/>
        <v>2022NE01127</v>
      </c>
      <c r="H215" s="22" t="s">
        <v>885</v>
      </c>
      <c r="I215" s="39" t="s">
        <v>901</v>
      </c>
      <c r="J215" s="30">
        <v>42921701000103</v>
      </c>
      <c r="L215" s="14"/>
      <c r="M215" t="s">
        <v>830</v>
      </c>
      <c r="N215" t="str">
        <f t="shared" si="14"/>
        <v>http://www.mpce.mp.br/wp-content/uploads/2022/08/2022NE01127.pdf</v>
      </c>
      <c r="R215" s="44" t="str">
        <f t="shared" si="20"/>
        <v>http://www8.mpce.mp.br/Inexigibilidade/092021000161300.pdf</v>
      </c>
      <c r="S215" s="44" t="str">
        <f t="shared" si="19"/>
        <v>09.2021.00016130-0</v>
      </c>
      <c r="T215" t="s">
        <v>1038</v>
      </c>
      <c r="U215" t="s">
        <v>908</v>
      </c>
    </row>
    <row r="216" spans="1:21" ht="51" x14ac:dyDescent="0.25">
      <c r="A216" s="36" t="s">
        <v>20</v>
      </c>
      <c r="B216" s="15" t="s">
        <v>1286</v>
      </c>
      <c r="C216" s="41" t="str">
        <f>HYPERLINK("http://www.mpce.mp.br/wp-content/uploads/2022/08/Contrato-007-2019.pdf","48002/2017-0")</f>
        <v>48002/2017-0</v>
      </c>
      <c r="D216" s="24">
        <v>44722</v>
      </c>
      <c r="E216" s="38" t="s">
        <v>859</v>
      </c>
      <c r="F216" s="4" t="s">
        <v>909</v>
      </c>
      <c r="G216" s="7" t="str">
        <f t="shared" si="18"/>
        <v>2022NE01140</v>
      </c>
      <c r="H216" s="22" t="s">
        <v>886</v>
      </c>
      <c r="I216" s="39" t="s">
        <v>902</v>
      </c>
      <c r="J216" s="30">
        <v>7341423000114</v>
      </c>
      <c r="L216" s="14"/>
      <c r="M216" t="s">
        <v>831</v>
      </c>
      <c r="N216" t="str">
        <f t="shared" si="14"/>
        <v>http://www.mpce.mp.br/wp-content/uploads/2022/08/2022NE01140.pdf</v>
      </c>
      <c r="R216" s="44" t="str">
        <f t="shared" si="20"/>
        <v>http://www8.mpce.mp.br/Inexigibilidade/48002/20170.pdf</v>
      </c>
      <c r="S216" s="44" t="str">
        <f t="shared" si="19"/>
        <v>48002/2017-0</v>
      </c>
      <c r="T216" t="s">
        <v>1039</v>
      </c>
      <c r="U216" t="s">
        <v>1040</v>
      </c>
    </row>
    <row r="217" spans="1:21" ht="99.75" x14ac:dyDescent="0.25">
      <c r="A217" s="36" t="s">
        <v>22</v>
      </c>
      <c r="B217" s="4" t="s">
        <v>23</v>
      </c>
      <c r="C217" s="41" t="str">
        <f>HYPERLINK("http://www.mpce.mp.br/wp-content/uploads/2022/08/Contrato-028-2015-PGJ-X-GALGANI-Locacao-de-Imovel-PROCAP.pdf","33570/2015-9")</f>
        <v>33570/2015-9</v>
      </c>
      <c r="D217" s="24">
        <v>44725</v>
      </c>
      <c r="E217" s="38" t="s">
        <v>860</v>
      </c>
      <c r="F217" s="4" t="s">
        <v>822</v>
      </c>
      <c r="G217" s="7" t="str">
        <f t="shared" si="18"/>
        <v>2022NE01150</v>
      </c>
      <c r="H217" s="22" t="s">
        <v>887</v>
      </c>
      <c r="I217" s="39" t="s">
        <v>242</v>
      </c>
      <c r="J217" s="30">
        <v>23017090353</v>
      </c>
      <c r="L217" s="14"/>
      <c r="M217" t="s">
        <v>832</v>
      </c>
      <c r="N217" t="str">
        <f t="shared" ref="N217:N253" si="23">"http://www.mpce.mp.br/wp-content/uploads/2022/08/"&amp;M217&amp;".pdf"</f>
        <v>http://www.mpce.mp.br/wp-content/uploads/2022/08/2022NE01150.pdf</v>
      </c>
      <c r="R217" s="44" t="str">
        <f t="shared" si="20"/>
        <v>http://www8.mpce.mp.br/Dispensa/33570/20159.pdf</v>
      </c>
      <c r="S217" s="44" t="str">
        <f t="shared" si="19"/>
        <v>33570/2015-9</v>
      </c>
      <c r="T217" t="s">
        <v>1041</v>
      </c>
      <c r="U217" t="s">
        <v>1042</v>
      </c>
    </row>
    <row r="218" spans="1:21" ht="57" x14ac:dyDescent="0.25">
      <c r="A218" s="36" t="s">
        <v>22</v>
      </c>
      <c r="B218" s="4" t="s">
        <v>23</v>
      </c>
      <c r="C218" s="41" t="str">
        <f>HYPERLINK("http://www.mpce.mp.br/wp-content/uploads/2022/08/Contrato-008-2017.pdf","67950/2016-0")</f>
        <v>67950/2016-0</v>
      </c>
      <c r="D218" s="24">
        <v>44725</v>
      </c>
      <c r="E218" s="38" t="s">
        <v>861</v>
      </c>
      <c r="F218" s="4" t="s">
        <v>822</v>
      </c>
      <c r="G218" s="7" t="str">
        <f t="shared" si="18"/>
        <v>2022NE01152</v>
      </c>
      <c r="H218" s="22" t="s">
        <v>888</v>
      </c>
      <c r="I218" s="39" t="s">
        <v>225</v>
      </c>
      <c r="J218" s="30">
        <v>20941439372</v>
      </c>
      <c r="L218" s="14"/>
      <c r="M218" t="s">
        <v>833</v>
      </c>
      <c r="N218" t="str">
        <f t="shared" si="23"/>
        <v>http://www.mpce.mp.br/wp-content/uploads/2022/08/2022NE01152.pdf</v>
      </c>
      <c r="R218" s="44" t="str">
        <f t="shared" si="20"/>
        <v>http://www8.mpce.mp.br/Dispensa/67950/20160.pdf</v>
      </c>
      <c r="S218" s="44" t="str">
        <f t="shared" si="19"/>
        <v>67950/2016-0</v>
      </c>
      <c r="T218" t="s">
        <v>1043</v>
      </c>
      <c r="U218" t="s">
        <v>1044</v>
      </c>
    </row>
    <row r="219" spans="1:21" ht="51" x14ac:dyDescent="0.25">
      <c r="A219" s="36" t="s">
        <v>22</v>
      </c>
      <c r="B219" s="4" t="s">
        <v>140</v>
      </c>
      <c r="C219" s="41" t="str">
        <f>HYPERLINK("http://www8.mpce.mp.br/Dispensa/0920220001916504.pdf","09.2022.00019165-0")</f>
        <v>09.2022.00019165-0</v>
      </c>
      <c r="D219" s="24">
        <v>44726</v>
      </c>
      <c r="E219" s="37" t="s">
        <v>862</v>
      </c>
      <c r="F219" s="4" t="s">
        <v>910</v>
      </c>
      <c r="G219" s="7" t="str">
        <f t="shared" si="18"/>
        <v>2022NE01157</v>
      </c>
      <c r="H219" s="22" t="s">
        <v>889</v>
      </c>
      <c r="I219" s="39" t="s">
        <v>903</v>
      </c>
      <c r="J219" s="30">
        <v>4960172000168</v>
      </c>
      <c r="L219" s="14"/>
      <c r="M219" t="s">
        <v>834</v>
      </c>
      <c r="N219" t="str">
        <f t="shared" si="23"/>
        <v>http://www.mpce.mp.br/wp-content/uploads/2022/08/2022NE01157.pdf</v>
      </c>
      <c r="R219" s="44" t="str">
        <f t="shared" si="20"/>
        <v>http://www8.mpce.mp.br/Dispensa/092022000191650.pdf</v>
      </c>
      <c r="S219" s="44" t="str">
        <f t="shared" si="19"/>
        <v>09.2022.00019165-0</v>
      </c>
      <c r="T219" t="s">
        <v>1045</v>
      </c>
      <c r="U219" t="s">
        <v>1046</v>
      </c>
    </row>
    <row r="220" spans="1:21" ht="42.75" x14ac:dyDescent="0.25">
      <c r="A220" s="36" t="s">
        <v>22</v>
      </c>
      <c r="B220" s="4" t="s">
        <v>23</v>
      </c>
      <c r="C220" s="41" t="str">
        <f>HYPERLINK("http://www.mpce.mp.br/wp-content/uploads/2022/08/Contrato-029-2015-.pdf","26067/2014-8")</f>
        <v>26067/2014-8</v>
      </c>
      <c r="D220" s="24">
        <v>44727</v>
      </c>
      <c r="E220" s="38" t="s">
        <v>863</v>
      </c>
      <c r="F220" s="4" t="s">
        <v>145</v>
      </c>
      <c r="G220" s="7" t="str">
        <f t="shared" si="18"/>
        <v>2022NE01163</v>
      </c>
      <c r="H220" s="22" t="s">
        <v>890</v>
      </c>
      <c r="I220" s="39" t="s">
        <v>123</v>
      </c>
      <c r="J220" s="30">
        <v>12458204000150</v>
      </c>
      <c r="L220" s="14"/>
      <c r="M220" t="s">
        <v>835</v>
      </c>
      <c r="N220" t="str">
        <f t="shared" si="23"/>
        <v>http://www.mpce.mp.br/wp-content/uploads/2022/08/2022NE01163.pdf</v>
      </c>
      <c r="R220" s="44" t="str">
        <f t="shared" si="20"/>
        <v>http://www8.mpce.mp.br/Dispensa/26067/20148.pdf</v>
      </c>
      <c r="S220" s="44" t="str">
        <f t="shared" si="19"/>
        <v>26067/2014-8</v>
      </c>
      <c r="T220" t="s">
        <v>1047</v>
      </c>
      <c r="U220" t="s">
        <v>1048</v>
      </c>
    </row>
    <row r="221" spans="1:21" ht="51" x14ac:dyDescent="0.25">
      <c r="A221" s="36" t="s">
        <v>22</v>
      </c>
      <c r="B221" s="4" t="s">
        <v>140</v>
      </c>
      <c r="C221" s="41" t="str">
        <f>HYPERLINK("http://www8.mpce.mp.br/Dispensa/092022000207303.pdf","09.2022.00020730-3")</f>
        <v>09.2022.00020730-3</v>
      </c>
      <c r="D221" s="24">
        <v>44735</v>
      </c>
      <c r="E221" s="37" t="s">
        <v>864</v>
      </c>
      <c r="F221" s="4" t="s">
        <v>911</v>
      </c>
      <c r="G221" s="7" t="str">
        <f t="shared" si="18"/>
        <v>2022NE01170</v>
      </c>
      <c r="H221" s="22" t="s">
        <v>891</v>
      </c>
      <c r="I221" s="39" t="s">
        <v>904</v>
      </c>
      <c r="J221" s="30">
        <v>6965370000140</v>
      </c>
      <c r="L221" s="14"/>
      <c r="M221" t="s">
        <v>836</v>
      </c>
      <c r="N221" t="str">
        <f t="shared" si="23"/>
        <v>http://www.mpce.mp.br/wp-content/uploads/2022/08/2022NE01170.pdf</v>
      </c>
      <c r="R221" s="44" t="str">
        <f t="shared" si="20"/>
        <v>http://www8.mpce.mp.br/Dispensa/092022000207303.pdf</v>
      </c>
      <c r="S221" s="44" t="str">
        <f t="shared" si="19"/>
        <v>09.2022.00020730-3</v>
      </c>
      <c r="T221" t="s">
        <v>1049</v>
      </c>
      <c r="U221" t="s">
        <v>1050</v>
      </c>
    </row>
    <row r="222" spans="1:21" ht="99.75" x14ac:dyDescent="0.25">
      <c r="A222" s="36" t="s">
        <v>22</v>
      </c>
      <c r="B222" s="4" t="s">
        <v>23</v>
      </c>
      <c r="C222" s="41" t="str">
        <f>HYPERLINK("http://www.mpce.mp.br/wp-content/uploads/2022/08/CONTRATO-051-2019-PGJ-X-DIANA-PAULA-FONTENELE-DISPENSA-LOCACAO-VICOSA.pdf","21507/2018-9")</f>
        <v>21507/2018-9</v>
      </c>
      <c r="D222" s="24">
        <v>44733</v>
      </c>
      <c r="E222" s="38" t="s">
        <v>865</v>
      </c>
      <c r="F222" s="4" t="s">
        <v>479</v>
      </c>
      <c r="G222" s="7" t="str">
        <f t="shared" si="18"/>
        <v>2022NE01172</v>
      </c>
      <c r="H222" s="22" t="s">
        <v>892</v>
      </c>
      <c r="I222" s="39" t="s">
        <v>218</v>
      </c>
      <c r="J222" s="30">
        <v>77748638349</v>
      </c>
      <c r="L222" s="14"/>
      <c r="M222" t="s">
        <v>837</v>
      </c>
      <c r="N222" t="str">
        <f t="shared" si="23"/>
        <v>http://www.mpce.mp.br/wp-content/uploads/2022/08/2022NE01172.pdf</v>
      </c>
      <c r="R222" s="44" t="str">
        <f t="shared" si="20"/>
        <v>http://www8.mpce.mp.br/Dispensa/21507/20189.pdf</v>
      </c>
      <c r="S222" s="44" t="str">
        <f t="shared" si="19"/>
        <v>21507/2018-9</v>
      </c>
      <c r="T222" t="s">
        <v>1051</v>
      </c>
      <c r="U222" t="s">
        <v>1052</v>
      </c>
    </row>
    <row r="223" spans="1:21" ht="89.25" x14ac:dyDescent="0.25">
      <c r="A223" s="36" t="s">
        <v>20</v>
      </c>
      <c r="B223" s="15" t="s">
        <v>475</v>
      </c>
      <c r="C223" s="41" t="str">
        <f t="shared" ref="C223:C246" si="24">(HYPERLINK(T223,U223))</f>
        <v>09.2022.00017775-8</v>
      </c>
      <c r="D223" s="24">
        <v>44739</v>
      </c>
      <c r="E223" s="37" t="s">
        <v>866</v>
      </c>
      <c r="F223" s="4" t="s">
        <v>474</v>
      </c>
      <c r="G223" s="7" t="str">
        <f t="shared" si="18"/>
        <v>2022NE01198</v>
      </c>
      <c r="H223" s="22" t="s">
        <v>893</v>
      </c>
      <c r="I223" s="39" t="s">
        <v>905</v>
      </c>
      <c r="J223" s="30">
        <v>15915016000100</v>
      </c>
      <c r="L223" s="14"/>
      <c r="M223" t="s">
        <v>838</v>
      </c>
      <c r="N223" t="str">
        <f t="shared" si="23"/>
        <v>http://www.mpce.mp.br/wp-content/uploads/2022/08/2022NE01198.pdf</v>
      </c>
      <c r="R223" s="44" t="str">
        <f t="shared" si="20"/>
        <v>http://www8.mpce.mp.br/Inexigibilidade/092022000177758.pdf</v>
      </c>
      <c r="S223" s="44" t="str">
        <f t="shared" si="19"/>
        <v>09.2022.00017775-8</v>
      </c>
      <c r="T223" t="s">
        <v>1053</v>
      </c>
      <c r="U223" t="s">
        <v>1054</v>
      </c>
    </row>
    <row r="224" spans="1:21" ht="38.25" x14ac:dyDescent="0.25">
      <c r="A224" s="36" t="s">
        <v>22</v>
      </c>
      <c r="B224" s="4" t="s">
        <v>912</v>
      </c>
      <c r="C224" s="41" t="str">
        <f t="shared" si="24"/>
        <v>09.2022.00022365-8</v>
      </c>
      <c r="D224" s="24">
        <v>44739</v>
      </c>
      <c r="E224" s="37" t="s">
        <v>867</v>
      </c>
      <c r="F224" s="4" t="s">
        <v>470</v>
      </c>
      <c r="G224" s="7" t="str">
        <f t="shared" si="18"/>
        <v>2022NE01208</v>
      </c>
      <c r="H224" s="22" t="s">
        <v>894</v>
      </c>
      <c r="I224" s="39" t="s">
        <v>256</v>
      </c>
      <c r="J224" s="30">
        <v>7047251000170</v>
      </c>
      <c r="L224" s="14"/>
      <c r="M224" t="s">
        <v>839</v>
      </c>
      <c r="N224" t="str">
        <f t="shared" si="23"/>
        <v>http://www.mpce.mp.br/wp-content/uploads/2022/08/2022NE01208.pdf</v>
      </c>
      <c r="R224" s="44" t="str">
        <f t="shared" si="20"/>
        <v>http://www8.mpce.mp.br/Dispensa/092022000223658.pdf</v>
      </c>
      <c r="S224" s="44" t="str">
        <f t="shared" si="19"/>
        <v>09.2022.00022365-8</v>
      </c>
      <c r="T224" t="s">
        <v>1055</v>
      </c>
      <c r="U224" t="s">
        <v>1056</v>
      </c>
    </row>
    <row r="225" spans="1:21" ht="38.25" x14ac:dyDescent="0.25">
      <c r="A225" s="36" t="s">
        <v>22</v>
      </c>
      <c r="B225" s="4" t="s">
        <v>912</v>
      </c>
      <c r="C225" s="41" t="str">
        <f t="shared" si="24"/>
        <v>09.2022.00022349-1</v>
      </c>
      <c r="D225" s="24">
        <v>44739</v>
      </c>
      <c r="E225" s="37" t="s">
        <v>868</v>
      </c>
      <c r="F225" s="4" t="s">
        <v>470</v>
      </c>
      <c r="G225" s="7" t="str">
        <f t="shared" si="18"/>
        <v>2022NE01209</v>
      </c>
      <c r="H225" s="22" t="s">
        <v>895</v>
      </c>
      <c r="I225" s="39" t="s">
        <v>256</v>
      </c>
      <c r="J225" s="30">
        <v>7047251000170</v>
      </c>
      <c r="L225" s="14"/>
      <c r="M225" t="s">
        <v>840</v>
      </c>
      <c r="N225" t="str">
        <f t="shared" si="23"/>
        <v>http://www.mpce.mp.br/wp-content/uploads/2022/08/2022NE01209.pdf</v>
      </c>
      <c r="R225" s="44" t="str">
        <f t="shared" si="20"/>
        <v>http://www8.mpce.mp.br/Dispensa/092022000223491.pdf</v>
      </c>
      <c r="S225" s="44" t="str">
        <f t="shared" si="19"/>
        <v>09.2022.00022349-1</v>
      </c>
      <c r="T225" t="s">
        <v>1057</v>
      </c>
      <c r="U225" t="s">
        <v>1058</v>
      </c>
    </row>
    <row r="226" spans="1:21" ht="38.25" x14ac:dyDescent="0.25">
      <c r="A226" s="36" t="s">
        <v>22</v>
      </c>
      <c r="B226" s="4" t="s">
        <v>912</v>
      </c>
      <c r="C226" s="41" t="str">
        <f t="shared" si="24"/>
        <v>09.2022.00022005-0</v>
      </c>
      <c r="D226" s="24">
        <v>44739</v>
      </c>
      <c r="E226" s="37" t="s">
        <v>869</v>
      </c>
      <c r="F226" s="4" t="s">
        <v>470</v>
      </c>
      <c r="G226" s="7" t="str">
        <f t="shared" si="18"/>
        <v>2022NE01210</v>
      </c>
      <c r="H226" s="22" t="s">
        <v>896</v>
      </c>
      <c r="I226" s="39" t="s">
        <v>256</v>
      </c>
      <c r="J226" s="30">
        <v>7047251000170</v>
      </c>
      <c r="L226" s="14"/>
      <c r="M226" t="s">
        <v>841</v>
      </c>
      <c r="N226" t="str">
        <f t="shared" si="23"/>
        <v>http://www.mpce.mp.br/wp-content/uploads/2022/08/2022NE01210.pdf</v>
      </c>
      <c r="R226" s="44" t="str">
        <f t="shared" si="20"/>
        <v>http://www8.mpce.mp.br/Dispensa/092022000220050.pdf</v>
      </c>
      <c r="S226" s="44" t="str">
        <f t="shared" si="19"/>
        <v>09.2022.00022005-0</v>
      </c>
      <c r="T226" t="s">
        <v>1059</v>
      </c>
      <c r="U226" t="s">
        <v>1060</v>
      </c>
    </row>
    <row r="227" spans="1:21" ht="38.25" x14ac:dyDescent="0.25">
      <c r="A227" s="36" t="s">
        <v>22</v>
      </c>
      <c r="B227" s="4" t="s">
        <v>912</v>
      </c>
      <c r="C227" s="41" t="str">
        <f t="shared" si="24"/>
        <v>09.2022.00021970-0</v>
      </c>
      <c r="D227" s="24">
        <v>44739</v>
      </c>
      <c r="E227" s="37" t="s">
        <v>870</v>
      </c>
      <c r="F227" s="4" t="s">
        <v>470</v>
      </c>
      <c r="G227" s="7" t="str">
        <f t="shared" si="18"/>
        <v>2022NE01211</v>
      </c>
      <c r="H227" s="22" t="s">
        <v>897</v>
      </c>
      <c r="I227" s="39" t="s">
        <v>256</v>
      </c>
      <c r="J227" s="30">
        <v>7047251000170</v>
      </c>
      <c r="L227" s="14"/>
      <c r="M227" t="s">
        <v>842</v>
      </c>
      <c r="N227" t="str">
        <f t="shared" si="23"/>
        <v>http://www.mpce.mp.br/wp-content/uploads/2022/08/2022NE01211.pdf</v>
      </c>
      <c r="R227" s="44" t="str">
        <f t="shared" si="20"/>
        <v>http://www8.mpce.mp.br/Dispensa/092022000219700.pdf</v>
      </c>
      <c r="S227" s="44" t="str">
        <f t="shared" si="19"/>
        <v>09.2022.00021970-0</v>
      </c>
      <c r="T227" t="s">
        <v>1061</v>
      </c>
      <c r="U227" t="s">
        <v>1062</v>
      </c>
    </row>
    <row r="228" spans="1:21" ht="25.5" x14ac:dyDescent="0.25">
      <c r="A228" s="36" t="s">
        <v>20</v>
      </c>
      <c r="B228" s="4" t="s">
        <v>21</v>
      </c>
      <c r="C228" s="41" t="str">
        <f t="shared" si="24"/>
        <v>09.2022.00022980-8</v>
      </c>
      <c r="D228" s="24">
        <v>44741</v>
      </c>
      <c r="E228" s="37" t="s">
        <v>871</v>
      </c>
      <c r="F228" s="4" t="s">
        <v>128</v>
      </c>
      <c r="G228" s="7" t="str">
        <f t="shared" si="18"/>
        <v>2022NE01269</v>
      </c>
      <c r="H228" s="22" t="s">
        <v>549</v>
      </c>
      <c r="I228" s="39" t="s">
        <v>50</v>
      </c>
      <c r="J228" s="30">
        <v>7476369000114</v>
      </c>
      <c r="L228" s="14"/>
      <c r="M228" t="s">
        <v>843</v>
      </c>
      <c r="N228" t="str">
        <f t="shared" si="23"/>
        <v>http://www.mpce.mp.br/wp-content/uploads/2022/08/2022NE01269.pdf</v>
      </c>
      <c r="R228" s="44" t="str">
        <f t="shared" si="20"/>
        <v>http://www8.mpce.mp.br/Inexigibilidade/092022000229808.pdf</v>
      </c>
      <c r="S228" s="44" t="str">
        <f t="shared" si="19"/>
        <v>09.2022.00022980-8</v>
      </c>
      <c r="T228" t="s">
        <v>1063</v>
      </c>
      <c r="U228" t="s">
        <v>1064</v>
      </c>
    </row>
    <row r="229" spans="1:21" ht="38.25" x14ac:dyDescent="0.25">
      <c r="A229" s="36" t="s">
        <v>20</v>
      </c>
      <c r="B229" s="4" t="s">
        <v>21</v>
      </c>
      <c r="C229" s="41" t="str">
        <f t="shared" si="24"/>
        <v>09.2022.00022971-9</v>
      </c>
      <c r="D229" s="24">
        <v>44741</v>
      </c>
      <c r="E229" s="37" t="s">
        <v>872</v>
      </c>
      <c r="F229" s="4" t="s">
        <v>128</v>
      </c>
      <c r="G229" s="7" t="str">
        <f t="shared" si="18"/>
        <v>2022NE01272</v>
      </c>
      <c r="H229" s="22" t="s">
        <v>359</v>
      </c>
      <c r="I229" s="39" t="s">
        <v>60</v>
      </c>
      <c r="J229" s="30">
        <v>7113566000179</v>
      </c>
      <c r="L229" s="14"/>
      <c r="M229" t="s">
        <v>844</v>
      </c>
      <c r="N229" t="str">
        <f t="shared" si="23"/>
        <v>http://www.mpce.mp.br/wp-content/uploads/2022/08/2022NE01272.pdf</v>
      </c>
      <c r="R229" s="44" t="str">
        <f t="shared" si="20"/>
        <v>http://www8.mpce.mp.br/Inexigibilidade/092022000229719.pdf</v>
      </c>
      <c r="S229" s="44" t="str">
        <f t="shared" si="19"/>
        <v>09.2022.00022971-9</v>
      </c>
      <c r="T229" t="s">
        <v>1065</v>
      </c>
      <c r="U229" t="s">
        <v>1066</v>
      </c>
    </row>
    <row r="230" spans="1:21" ht="25.5" x14ac:dyDescent="0.25">
      <c r="A230" s="36" t="s">
        <v>20</v>
      </c>
      <c r="B230" s="4" t="s">
        <v>21</v>
      </c>
      <c r="C230" s="41" t="str">
        <f t="shared" si="24"/>
        <v>09.2022.00022975-2</v>
      </c>
      <c r="D230" s="24">
        <v>44741</v>
      </c>
      <c r="E230" s="37" t="s">
        <v>873</v>
      </c>
      <c r="F230" s="4" t="s">
        <v>128</v>
      </c>
      <c r="G230" s="7" t="str">
        <f t="shared" si="18"/>
        <v>2022NE01279</v>
      </c>
      <c r="H230" s="22" t="s">
        <v>545</v>
      </c>
      <c r="I230" s="39" t="s">
        <v>563</v>
      </c>
      <c r="J230" s="30">
        <v>7172885000155</v>
      </c>
      <c r="L230" s="14"/>
      <c r="M230" t="s">
        <v>845</v>
      </c>
      <c r="N230" t="str">
        <f t="shared" si="23"/>
        <v>http://www.mpce.mp.br/wp-content/uploads/2022/08/2022NE01279.pdf</v>
      </c>
      <c r="R230" s="44" t="str">
        <f t="shared" si="20"/>
        <v>http://www8.mpce.mp.br/Inexigibilidade/092022000229752.pdf</v>
      </c>
      <c r="S230" s="44" t="str">
        <f t="shared" si="19"/>
        <v>09.2022.00022975-2</v>
      </c>
      <c r="T230" t="s">
        <v>1067</v>
      </c>
      <c r="U230" t="s">
        <v>1068</v>
      </c>
    </row>
    <row r="231" spans="1:21" ht="38.25" x14ac:dyDescent="0.25">
      <c r="A231" s="36" t="s">
        <v>20</v>
      </c>
      <c r="B231" s="4" t="s">
        <v>21</v>
      </c>
      <c r="C231" s="41" t="str">
        <f t="shared" si="24"/>
        <v>09.2022.00022968-5</v>
      </c>
      <c r="D231" s="24">
        <v>44741</v>
      </c>
      <c r="E231" s="37" t="s">
        <v>874</v>
      </c>
      <c r="F231" s="4" t="s">
        <v>128</v>
      </c>
      <c r="G231" s="7" t="str">
        <f t="shared" si="18"/>
        <v>2022NE01280</v>
      </c>
      <c r="H231" s="22" t="s">
        <v>549</v>
      </c>
      <c r="I231" s="39" t="s">
        <v>40</v>
      </c>
      <c r="J231" s="30">
        <v>29038683000158</v>
      </c>
      <c r="L231" s="14"/>
      <c r="M231" t="s">
        <v>846</v>
      </c>
      <c r="N231" t="str">
        <f t="shared" si="23"/>
        <v>http://www.mpce.mp.br/wp-content/uploads/2022/08/2022NE01280.pdf</v>
      </c>
      <c r="R231" s="44" t="str">
        <f t="shared" si="20"/>
        <v>http://www8.mpce.mp.br/Inexigibilidade/092022000229685.pdf</v>
      </c>
      <c r="S231" s="44" t="str">
        <f t="shared" si="19"/>
        <v>09.2022.00022968-5</v>
      </c>
      <c r="T231" t="s">
        <v>1069</v>
      </c>
      <c r="U231" t="s">
        <v>1070</v>
      </c>
    </row>
    <row r="232" spans="1:21" ht="25.5" x14ac:dyDescent="0.25">
      <c r="A232" s="36" t="s">
        <v>20</v>
      </c>
      <c r="B232" s="4" t="s">
        <v>21</v>
      </c>
      <c r="C232" s="41" t="str">
        <f t="shared" si="24"/>
        <v>09.2022.00023039-2</v>
      </c>
      <c r="D232" s="24">
        <v>44742</v>
      </c>
      <c r="E232" s="37" t="s">
        <v>875</v>
      </c>
      <c r="F232" s="4" t="s">
        <v>128</v>
      </c>
      <c r="G232" s="7" t="str">
        <f t="shared" si="18"/>
        <v>2022NE01286</v>
      </c>
      <c r="H232" s="22" t="s">
        <v>546</v>
      </c>
      <c r="I232" s="39" t="s">
        <v>83</v>
      </c>
      <c r="J232" s="30">
        <v>7817778000137</v>
      </c>
      <c r="L232" s="14"/>
      <c r="M232" t="s">
        <v>847</v>
      </c>
      <c r="N232" t="str">
        <f t="shared" si="23"/>
        <v>http://www.mpce.mp.br/wp-content/uploads/2022/08/2022NE01286.pdf</v>
      </c>
      <c r="R232" s="44" t="str">
        <f t="shared" si="20"/>
        <v>http://www8.mpce.mp.br/Inexigibilidade/092022000230392.pdf</v>
      </c>
      <c r="S232" s="44" t="str">
        <f t="shared" si="19"/>
        <v>09.2022.00023039-2</v>
      </c>
      <c r="T232" t="s">
        <v>1071</v>
      </c>
      <c r="U232" t="s">
        <v>1072</v>
      </c>
    </row>
    <row r="233" spans="1:21" ht="38.25" x14ac:dyDescent="0.25">
      <c r="A233" s="36" t="s">
        <v>20</v>
      </c>
      <c r="B233" s="4" t="s">
        <v>21</v>
      </c>
      <c r="C233" s="41" t="str">
        <f t="shared" si="24"/>
        <v>09.2022.00023033-7</v>
      </c>
      <c r="D233" s="24">
        <v>44742</v>
      </c>
      <c r="E233" s="37" t="s">
        <v>876</v>
      </c>
      <c r="F233" s="4" t="s">
        <v>128</v>
      </c>
      <c r="G233" s="7" t="str">
        <f t="shared" si="18"/>
        <v>2022NE01287</v>
      </c>
      <c r="H233" s="22" t="s">
        <v>546</v>
      </c>
      <c r="I233" s="39" t="s">
        <v>78</v>
      </c>
      <c r="J233" s="30">
        <v>7742778000115</v>
      </c>
      <c r="L233" s="14"/>
      <c r="M233" t="s">
        <v>848</v>
      </c>
      <c r="N233" t="str">
        <f t="shared" si="23"/>
        <v>http://www.mpce.mp.br/wp-content/uploads/2022/08/2022NE01287.pdf</v>
      </c>
      <c r="R233" s="44" t="str">
        <f t="shared" si="20"/>
        <v>http://www8.mpce.mp.br/Inexigibilidade/092022000230337.pdf</v>
      </c>
      <c r="S233" s="44" t="str">
        <f t="shared" si="19"/>
        <v>09.2022.00023033-7</v>
      </c>
      <c r="T233" t="s">
        <v>1073</v>
      </c>
      <c r="U233" t="s">
        <v>1074</v>
      </c>
    </row>
    <row r="234" spans="1:21" ht="38.25" x14ac:dyDescent="0.25">
      <c r="A234" s="36" t="s">
        <v>20</v>
      </c>
      <c r="B234" s="4" t="s">
        <v>21</v>
      </c>
      <c r="C234" s="41" t="str">
        <f t="shared" si="24"/>
        <v>09.2022.00023022-6</v>
      </c>
      <c r="D234" s="24">
        <v>44742</v>
      </c>
      <c r="E234" s="37" t="s">
        <v>877</v>
      </c>
      <c r="F234" s="4" t="s">
        <v>128</v>
      </c>
      <c r="G234" s="7" t="str">
        <f t="shared" si="18"/>
        <v>2022NE01288</v>
      </c>
      <c r="H234" s="22" t="s">
        <v>548</v>
      </c>
      <c r="I234" s="39" t="s">
        <v>68</v>
      </c>
      <c r="J234" s="30">
        <v>7625932000179</v>
      </c>
      <c r="L234" s="14"/>
      <c r="M234" t="s">
        <v>849</v>
      </c>
      <c r="N234" t="str">
        <f t="shared" si="23"/>
        <v>http://www.mpce.mp.br/wp-content/uploads/2022/08/2022NE01288.pdf</v>
      </c>
      <c r="R234" s="44" t="str">
        <f t="shared" si="20"/>
        <v>http://www8.mpce.mp.br/Inexigibilidade/092022000230226.pdf</v>
      </c>
      <c r="S234" s="44" t="str">
        <f t="shared" si="19"/>
        <v>09.2022.00023022-6</v>
      </c>
      <c r="T234" t="s">
        <v>1075</v>
      </c>
      <c r="U234" t="s">
        <v>1076</v>
      </c>
    </row>
    <row r="235" spans="1:21" ht="25.5" x14ac:dyDescent="0.25">
      <c r="A235" s="36" t="s">
        <v>20</v>
      </c>
      <c r="B235" s="4" t="s">
        <v>21</v>
      </c>
      <c r="C235" s="41" t="str">
        <f t="shared" si="24"/>
        <v>09.2022.00023017-0</v>
      </c>
      <c r="D235" s="24">
        <v>44742</v>
      </c>
      <c r="E235" s="37" t="s">
        <v>878</v>
      </c>
      <c r="F235" s="4" t="s">
        <v>128</v>
      </c>
      <c r="G235" s="7" t="str">
        <f t="shared" si="18"/>
        <v>2022NE01289</v>
      </c>
      <c r="H235" s="22" t="s">
        <v>545</v>
      </c>
      <c r="I235" s="39" t="s">
        <v>35</v>
      </c>
      <c r="J235" s="30">
        <v>5722202000160</v>
      </c>
      <c r="L235" s="14"/>
      <c r="M235" t="s">
        <v>850</v>
      </c>
      <c r="N235" t="str">
        <f t="shared" si="23"/>
        <v>http://www.mpce.mp.br/wp-content/uploads/2022/08/2022NE01289.pdf</v>
      </c>
      <c r="R235" s="44" t="str">
        <f t="shared" si="20"/>
        <v>http://www8.mpce.mp.br/Inexigibilidade/092022000230170.pdf</v>
      </c>
      <c r="S235" s="44" t="str">
        <f t="shared" si="19"/>
        <v>09.2022.00023017-0</v>
      </c>
      <c r="T235" t="s">
        <v>1077</v>
      </c>
      <c r="U235" t="s">
        <v>1078</v>
      </c>
    </row>
    <row r="236" spans="1:21" ht="25.5" x14ac:dyDescent="0.25">
      <c r="A236" s="36" t="s">
        <v>20</v>
      </c>
      <c r="B236" s="4" t="s">
        <v>21</v>
      </c>
      <c r="C236" s="41" t="str">
        <f t="shared" si="24"/>
        <v>09.2022.00023009-2</v>
      </c>
      <c r="D236" s="24">
        <v>44742</v>
      </c>
      <c r="E236" s="37" t="s">
        <v>879</v>
      </c>
      <c r="F236" s="4" t="s">
        <v>128</v>
      </c>
      <c r="G236" s="7" t="str">
        <f t="shared" si="18"/>
        <v>2022NE01290</v>
      </c>
      <c r="H236" s="22" t="s">
        <v>359</v>
      </c>
      <c r="I236" s="39" t="s">
        <v>45</v>
      </c>
      <c r="J236" s="30">
        <v>5537196000171</v>
      </c>
      <c r="L236" s="14"/>
      <c r="M236" t="s">
        <v>851</v>
      </c>
      <c r="N236" t="str">
        <f t="shared" si="23"/>
        <v>http://www.mpce.mp.br/wp-content/uploads/2022/08/2022NE01290.pdf</v>
      </c>
      <c r="R236" s="44" t="str">
        <f t="shared" si="20"/>
        <v>http://www8.mpce.mp.br/Inexigibilidade/092022000230092.pdf</v>
      </c>
      <c r="S236" s="44" t="str">
        <f t="shared" si="19"/>
        <v>09.2022.00023009-2</v>
      </c>
      <c r="T236" t="s">
        <v>1079</v>
      </c>
      <c r="U236" t="s">
        <v>1080</v>
      </c>
    </row>
    <row r="237" spans="1:21" ht="25.5" x14ac:dyDescent="0.25">
      <c r="A237" s="36" t="s">
        <v>20</v>
      </c>
      <c r="B237" s="4" t="s">
        <v>21</v>
      </c>
      <c r="C237" s="41" t="str">
        <f t="shared" si="24"/>
        <v>09.2022.00023028-1</v>
      </c>
      <c r="D237" s="24">
        <v>44742</v>
      </c>
      <c r="E237" s="37" t="s">
        <v>880</v>
      </c>
      <c r="F237" s="4" t="s">
        <v>128</v>
      </c>
      <c r="G237" s="7" t="str">
        <f t="shared" si="18"/>
        <v>2022NE01292</v>
      </c>
      <c r="H237" s="22" t="s">
        <v>551</v>
      </c>
      <c r="I237" s="39" t="s">
        <v>73</v>
      </c>
      <c r="J237" s="30">
        <v>7676836000150</v>
      </c>
      <c r="L237" s="14"/>
      <c r="M237" t="s">
        <v>852</v>
      </c>
      <c r="N237" t="str">
        <f t="shared" si="23"/>
        <v>http://www.mpce.mp.br/wp-content/uploads/2022/08/2022NE01292.pdf</v>
      </c>
      <c r="R237" s="44" t="str">
        <f t="shared" si="20"/>
        <v>http://www8.mpce.mp.br/Inexigibilidade/092022000230281.pdf</v>
      </c>
      <c r="S237" s="44" t="str">
        <f t="shared" si="19"/>
        <v>09.2022.00023028-1</v>
      </c>
      <c r="T237" t="s">
        <v>1081</v>
      </c>
      <c r="U237" t="s">
        <v>1082</v>
      </c>
    </row>
    <row r="238" spans="1:21" ht="25.5" x14ac:dyDescent="0.25">
      <c r="A238" s="36" t="s">
        <v>20</v>
      </c>
      <c r="B238" s="4" t="s">
        <v>21</v>
      </c>
      <c r="C238" s="41" t="str">
        <f t="shared" si="24"/>
        <v>09.2022.00023013-7</v>
      </c>
      <c r="D238" s="24">
        <v>44742</v>
      </c>
      <c r="E238" s="37" t="s">
        <v>881</v>
      </c>
      <c r="F238" s="4" t="s">
        <v>128</v>
      </c>
      <c r="G238" s="7" t="str">
        <f t="shared" si="18"/>
        <v>2022NE01299</v>
      </c>
      <c r="H238" s="22" t="s">
        <v>551</v>
      </c>
      <c r="I238" s="39" t="s">
        <v>260</v>
      </c>
      <c r="J238" s="30">
        <v>7508138000145</v>
      </c>
      <c r="L238" s="14"/>
      <c r="M238" t="s">
        <v>853</v>
      </c>
      <c r="N238" t="str">
        <f t="shared" si="23"/>
        <v>http://www.mpce.mp.br/wp-content/uploads/2022/08/2022NE01299.pdf</v>
      </c>
      <c r="R238" s="44" t="str">
        <f t="shared" si="20"/>
        <v>http://www8.mpce.mp.br/Inexigibilidade/092022000230137.pdf</v>
      </c>
      <c r="S238" s="44" t="str">
        <f t="shared" si="19"/>
        <v>09.2022.00023013-7</v>
      </c>
      <c r="T238" t="s">
        <v>1083</v>
      </c>
      <c r="U238" t="s">
        <v>1084</v>
      </c>
    </row>
    <row r="239" spans="1:21" ht="38.25" x14ac:dyDescent="0.25">
      <c r="A239" s="34" t="s">
        <v>20</v>
      </c>
      <c r="B239" s="4" t="s">
        <v>21</v>
      </c>
      <c r="C239" s="41" t="str">
        <f t="shared" si="24"/>
        <v>09.2022.00023297-9</v>
      </c>
      <c r="D239" s="24">
        <v>44746</v>
      </c>
      <c r="E239" s="20" t="s">
        <v>913</v>
      </c>
      <c r="F239" s="4" t="s">
        <v>128</v>
      </c>
      <c r="G239" s="7" t="str">
        <f t="shared" si="18"/>
        <v>2022NE01306</v>
      </c>
      <c r="H239" s="22" t="s">
        <v>541</v>
      </c>
      <c r="I239" s="6" t="s">
        <v>254</v>
      </c>
      <c r="J239" s="30">
        <v>7040108000157</v>
      </c>
      <c r="L239" s="14"/>
      <c r="M239" t="s">
        <v>930</v>
      </c>
      <c r="N239" t="str">
        <f t="shared" si="23"/>
        <v>http://www.mpce.mp.br/wp-content/uploads/2022/08/2022NE01306.pdf</v>
      </c>
      <c r="R239" s="44" t="str">
        <f t="shared" si="20"/>
        <v>http://www8.mpce.mp.br/Inexigibilidade/092022000232979.pdf</v>
      </c>
      <c r="S239" s="44" t="str">
        <f t="shared" si="19"/>
        <v>09.2022.00023297-9</v>
      </c>
      <c r="T239" t="s">
        <v>1085</v>
      </c>
      <c r="U239" t="s">
        <v>1086</v>
      </c>
    </row>
    <row r="240" spans="1:21" ht="38.25" x14ac:dyDescent="0.25">
      <c r="A240" s="34" t="s">
        <v>20</v>
      </c>
      <c r="B240" s="4" t="s">
        <v>21</v>
      </c>
      <c r="C240" s="41" t="str">
        <f t="shared" si="24"/>
        <v>09.2022.00023323-4</v>
      </c>
      <c r="D240" s="24">
        <v>44746</v>
      </c>
      <c r="E240" s="20" t="s">
        <v>914</v>
      </c>
      <c r="F240" s="4" t="s">
        <v>472</v>
      </c>
      <c r="G240" s="7" t="str">
        <f t="shared" si="18"/>
        <v>2022NE01307</v>
      </c>
      <c r="H240" s="22" t="s">
        <v>359</v>
      </c>
      <c r="I240" s="6" t="s">
        <v>257</v>
      </c>
      <c r="J240" s="30">
        <v>27059565000109</v>
      </c>
      <c r="L240" s="14"/>
      <c r="M240" t="s">
        <v>931</v>
      </c>
      <c r="N240" t="str">
        <f t="shared" si="23"/>
        <v>http://www.mpce.mp.br/wp-content/uploads/2022/08/2022NE01307.pdf</v>
      </c>
      <c r="R240" s="44" t="str">
        <f t="shared" si="20"/>
        <v>http://www8.mpce.mp.br/Inexigibilidade/092022000233234.pdf</v>
      </c>
      <c r="S240" s="44" t="str">
        <f t="shared" si="19"/>
        <v>09.2022.00023323-4</v>
      </c>
      <c r="T240" t="s">
        <v>1087</v>
      </c>
      <c r="U240" t="s">
        <v>1088</v>
      </c>
    </row>
    <row r="241" spans="1:21" ht="57" x14ac:dyDescent="0.25">
      <c r="A241" s="34" t="s">
        <v>22</v>
      </c>
      <c r="B241" s="11" t="s">
        <v>140</v>
      </c>
      <c r="C241" s="41" t="str">
        <f>HYPERLINK("http://www.mpce.mp.br/wp-content/uploads/2022/08/Contrato-035-2018-.pdf","4053/2018-5")</f>
        <v>4053/2018-5</v>
      </c>
      <c r="D241" s="24">
        <v>44746</v>
      </c>
      <c r="E241" s="19" t="s">
        <v>915</v>
      </c>
      <c r="F241" s="4" t="s">
        <v>139</v>
      </c>
      <c r="G241" s="7" t="str">
        <f t="shared" si="18"/>
        <v>2022NE01308</v>
      </c>
      <c r="H241" s="22" t="s">
        <v>552</v>
      </c>
      <c r="I241" s="6" t="s">
        <v>93</v>
      </c>
      <c r="J241" s="30">
        <v>90347840001190</v>
      </c>
      <c r="L241" s="14"/>
      <c r="M241" t="s">
        <v>932</v>
      </c>
      <c r="N241" t="str">
        <f t="shared" si="23"/>
        <v>http://www.mpce.mp.br/wp-content/uploads/2022/08/2022NE01308.pdf</v>
      </c>
      <c r="R241" s="44" t="str">
        <f t="shared" si="20"/>
        <v>http://www8.mpce.mp.br/Dispensa/4053/20185.pdf</v>
      </c>
      <c r="S241" s="44" t="str">
        <f t="shared" si="19"/>
        <v>4053/2018-5</v>
      </c>
      <c r="T241" t="s">
        <v>1089</v>
      </c>
      <c r="U241" t="s">
        <v>1090</v>
      </c>
    </row>
    <row r="242" spans="1:21" ht="25.5" x14ac:dyDescent="0.25">
      <c r="A242" s="34" t="s">
        <v>20</v>
      </c>
      <c r="B242" s="4" t="s">
        <v>21</v>
      </c>
      <c r="C242" s="41" t="str">
        <f t="shared" si="24"/>
        <v>09.2022.00023289-0</v>
      </c>
      <c r="D242" s="24">
        <v>44746</v>
      </c>
      <c r="E242" s="20" t="s">
        <v>916</v>
      </c>
      <c r="F242" s="4" t="s">
        <v>128</v>
      </c>
      <c r="G242" s="7" t="str">
        <f t="shared" si="18"/>
        <v>2022NE01309</v>
      </c>
      <c r="H242" s="22" t="s">
        <v>545</v>
      </c>
      <c r="I242" s="6" t="s">
        <v>88</v>
      </c>
      <c r="J242" s="30">
        <v>7620701000172</v>
      </c>
      <c r="L242" s="14"/>
      <c r="M242" t="s">
        <v>933</v>
      </c>
      <c r="N242" t="str">
        <f t="shared" si="23"/>
        <v>http://www.mpce.mp.br/wp-content/uploads/2022/08/2022NE01309.pdf</v>
      </c>
      <c r="R242" s="44" t="str">
        <f t="shared" si="20"/>
        <v>http://www8.mpce.mp.br/Inexigibilidade/092022000232890.pdf</v>
      </c>
      <c r="S242" s="44" t="str">
        <f t="shared" si="19"/>
        <v>09.2022.00023289-0</v>
      </c>
      <c r="T242" t="s">
        <v>1091</v>
      </c>
      <c r="U242" t="s">
        <v>1092</v>
      </c>
    </row>
    <row r="243" spans="1:21" ht="57" x14ac:dyDescent="0.25">
      <c r="A243" s="34" t="s">
        <v>22</v>
      </c>
      <c r="B243" s="11" t="s">
        <v>140</v>
      </c>
      <c r="C243" s="41" t="str">
        <f>HYPERLINK("http://www.mpce.mp.br/wp-content/uploads/2022/08/Contrato-053-2019.pdf","41480/2018-5")</f>
        <v>41480/2018-5</v>
      </c>
      <c r="D243" s="24">
        <v>44746</v>
      </c>
      <c r="E243" s="19" t="s">
        <v>917</v>
      </c>
      <c r="F243" s="4" t="s">
        <v>139</v>
      </c>
      <c r="G243" s="7" t="str">
        <f t="shared" si="18"/>
        <v>2022NE01311</v>
      </c>
      <c r="H243" s="22" t="s">
        <v>370</v>
      </c>
      <c r="I243" s="6" t="s">
        <v>264</v>
      </c>
      <c r="J243" s="30">
        <v>20905727000125</v>
      </c>
      <c r="L243" s="14"/>
      <c r="M243" t="s">
        <v>934</v>
      </c>
      <c r="N243" t="str">
        <f t="shared" si="23"/>
        <v>http://www.mpce.mp.br/wp-content/uploads/2022/08/2022NE01311.pdf</v>
      </c>
      <c r="R243" s="44" t="str">
        <f t="shared" si="20"/>
        <v>http://www8.mpce.mp.br/Dispensa/41480/20185.pdf</v>
      </c>
      <c r="S243" s="44" t="str">
        <f t="shared" si="19"/>
        <v>41480/2018-5</v>
      </c>
      <c r="T243" t="s">
        <v>1093</v>
      </c>
      <c r="U243" t="s">
        <v>1094</v>
      </c>
    </row>
    <row r="244" spans="1:21" ht="38.25" x14ac:dyDescent="0.25">
      <c r="A244" s="34" t="s">
        <v>20</v>
      </c>
      <c r="B244" s="4" t="s">
        <v>21</v>
      </c>
      <c r="C244" s="41" t="str">
        <f t="shared" si="24"/>
        <v>09.2022.00023406-6</v>
      </c>
      <c r="D244" s="24">
        <v>44746</v>
      </c>
      <c r="E244" s="20" t="s">
        <v>918</v>
      </c>
      <c r="F244" s="4" t="s">
        <v>142</v>
      </c>
      <c r="G244" s="7" t="str">
        <f t="shared" si="18"/>
        <v>2022NE01315</v>
      </c>
      <c r="H244" s="22" t="s">
        <v>927</v>
      </c>
      <c r="I244" s="6" t="s">
        <v>98</v>
      </c>
      <c r="J244" s="30">
        <v>76535764000143</v>
      </c>
      <c r="L244" s="14"/>
      <c r="M244" t="s">
        <v>935</v>
      </c>
      <c r="N244" t="str">
        <f t="shared" si="23"/>
        <v>http://www.mpce.mp.br/wp-content/uploads/2022/08/2022NE01315.pdf</v>
      </c>
      <c r="R244" s="44" t="str">
        <f t="shared" si="20"/>
        <v>http://www8.mpce.mp.br/Inexigibilidade/092022000234066.pdf</v>
      </c>
      <c r="S244" s="44" t="str">
        <f t="shared" si="19"/>
        <v>09.2022.00023406-6</v>
      </c>
      <c r="T244" t="s">
        <v>1095</v>
      </c>
      <c r="U244" t="s">
        <v>1096</v>
      </c>
    </row>
    <row r="245" spans="1:21" ht="38.25" x14ac:dyDescent="0.25">
      <c r="A245" s="34" t="s">
        <v>20</v>
      </c>
      <c r="B245" s="4" t="s">
        <v>21</v>
      </c>
      <c r="C245" s="41" t="str">
        <f t="shared" si="24"/>
        <v>09.2022.00023403-3</v>
      </c>
      <c r="D245" s="24">
        <v>44746</v>
      </c>
      <c r="E245" s="20" t="s">
        <v>919</v>
      </c>
      <c r="F245" s="4" t="s">
        <v>142</v>
      </c>
      <c r="G245" s="7" t="str">
        <f t="shared" si="18"/>
        <v>2022NE01316</v>
      </c>
      <c r="H245" s="22" t="s">
        <v>757</v>
      </c>
      <c r="I245" s="6" t="s">
        <v>735</v>
      </c>
      <c r="J245" s="30">
        <v>37178485000118</v>
      </c>
      <c r="L245" s="14"/>
      <c r="M245" t="s">
        <v>936</v>
      </c>
      <c r="N245" t="str">
        <f t="shared" si="23"/>
        <v>http://www.mpce.mp.br/wp-content/uploads/2022/08/2022NE01316.pdf</v>
      </c>
      <c r="R245" s="44" t="str">
        <f t="shared" si="20"/>
        <v>http://www8.mpce.mp.br/Inexigibilidade/092022000234033.pdf</v>
      </c>
      <c r="S245" s="44" t="str">
        <f t="shared" si="19"/>
        <v>09.2022.00023403-3</v>
      </c>
      <c r="T245" t="s">
        <v>1097</v>
      </c>
      <c r="U245" t="s">
        <v>1098</v>
      </c>
    </row>
    <row r="246" spans="1:21" ht="25.5" x14ac:dyDescent="0.25">
      <c r="A246" s="34" t="s">
        <v>20</v>
      </c>
      <c r="B246" s="4" t="s">
        <v>21</v>
      </c>
      <c r="C246" s="41" t="str">
        <f t="shared" si="24"/>
        <v>09.2022.00023396-7</v>
      </c>
      <c r="D246" s="24">
        <v>44746</v>
      </c>
      <c r="E246" s="20" t="s">
        <v>945</v>
      </c>
      <c r="F246" s="4" t="s">
        <v>142</v>
      </c>
      <c r="G246" s="7" t="str">
        <f t="shared" si="18"/>
        <v>2022NE01317</v>
      </c>
      <c r="H246" s="22" t="s">
        <v>545</v>
      </c>
      <c r="I246" s="6" t="s">
        <v>98</v>
      </c>
      <c r="J246" s="30">
        <v>76535764000143</v>
      </c>
      <c r="L246" s="14"/>
      <c r="M246" t="s">
        <v>937</v>
      </c>
      <c r="N246" t="str">
        <f t="shared" si="23"/>
        <v>http://www.mpce.mp.br/wp-content/uploads/2022/08/2022NE01317.pdf</v>
      </c>
      <c r="R246" s="44" t="str">
        <f t="shared" si="20"/>
        <v>http://www8.mpce.mp.br/Inexigibilidade/092022000233967.pdf</v>
      </c>
      <c r="S246" s="44" t="str">
        <f t="shared" si="19"/>
        <v>09.2022.00023396-7</v>
      </c>
      <c r="T246" t="s">
        <v>1099</v>
      </c>
      <c r="U246" t="s">
        <v>1100</v>
      </c>
    </row>
    <row r="247" spans="1:21" ht="71.25" x14ac:dyDescent="0.25">
      <c r="A247" s="34" t="s">
        <v>22</v>
      </c>
      <c r="B247" s="4" t="s">
        <v>140</v>
      </c>
      <c r="C247" s="41" t="str">
        <f>HYPERLINK("http://www.mpce.mp.br/wp-content/uploads/2022/08/Contrato-023-2020-CORREIOS.pdf","09.2020.00007143-7")</f>
        <v>09.2020.00007143-7</v>
      </c>
      <c r="D247" s="24">
        <v>44747</v>
      </c>
      <c r="E247" s="19" t="s">
        <v>920</v>
      </c>
      <c r="F247" s="4" t="s">
        <v>469</v>
      </c>
      <c r="G247" s="7" t="str">
        <f t="shared" si="18"/>
        <v>2022NE01327</v>
      </c>
      <c r="H247" s="22" t="s">
        <v>541</v>
      </c>
      <c r="I247" s="6" t="s">
        <v>255</v>
      </c>
      <c r="J247" s="30">
        <v>34028316001002</v>
      </c>
      <c r="L247" s="14"/>
      <c r="M247" t="s">
        <v>938</v>
      </c>
      <c r="N247" t="str">
        <f t="shared" si="23"/>
        <v>http://www.mpce.mp.br/wp-content/uploads/2022/08/2022NE01327.pdf</v>
      </c>
      <c r="R247" s="44" t="str">
        <f t="shared" si="20"/>
        <v>http://www8.mpce.mp.br/Dispensa/092020000071437.pdf</v>
      </c>
      <c r="S247" s="44" t="str">
        <f t="shared" si="19"/>
        <v>09.2020.00007143-7</v>
      </c>
      <c r="T247" t="s">
        <v>1101</v>
      </c>
      <c r="U247" t="s">
        <v>1102</v>
      </c>
    </row>
    <row r="248" spans="1:21" ht="51" x14ac:dyDescent="0.25">
      <c r="A248" s="34" t="s">
        <v>20</v>
      </c>
      <c r="B248" s="15" t="s">
        <v>1286</v>
      </c>
      <c r="C248" s="41" t="str">
        <f>HYPERLINK("http://www.mpce.mp.br/wp-content/uploads/2022/08/Contrato-007-2019.pdf","48002/2017-0")</f>
        <v>48002/2017-0</v>
      </c>
      <c r="D248" s="24">
        <v>44753</v>
      </c>
      <c r="E248" s="19" t="s">
        <v>921</v>
      </c>
      <c r="F248" s="4" t="s">
        <v>909</v>
      </c>
      <c r="G248" s="7" t="str">
        <f t="shared" si="18"/>
        <v>2022NE01363</v>
      </c>
      <c r="H248" s="22" t="s">
        <v>928</v>
      </c>
      <c r="I248" s="6" t="s">
        <v>902</v>
      </c>
      <c r="J248" s="30">
        <v>7341423000114</v>
      </c>
      <c r="L248" s="14"/>
      <c r="M248" t="s">
        <v>939</v>
      </c>
      <c r="N248" t="str">
        <f t="shared" si="23"/>
        <v>http://www.mpce.mp.br/wp-content/uploads/2022/08/2022NE01363.pdf</v>
      </c>
      <c r="R248" s="44" t="str">
        <f t="shared" si="20"/>
        <v>http://www8.mpce.mp.br/Inexigibilidade/48002/20170.pdf</v>
      </c>
      <c r="S248" s="44" t="str">
        <f t="shared" si="19"/>
        <v>48002/2017-0</v>
      </c>
      <c r="T248" t="s">
        <v>1039</v>
      </c>
      <c r="U248" t="s">
        <v>1040</v>
      </c>
    </row>
    <row r="249" spans="1:21" ht="128.25" x14ac:dyDescent="0.25">
      <c r="A249" s="34" t="s">
        <v>22</v>
      </c>
      <c r="B249" s="11" t="s">
        <v>140</v>
      </c>
      <c r="C249" s="41" t="str">
        <f>HYPERLINK("http://www8.mpce.mp.br/Dispensa/092020000123310.pdf","09.2020.00012331-0")</f>
        <v>09.2020.00012331-0</v>
      </c>
      <c r="D249" s="24">
        <v>44762</v>
      </c>
      <c r="E249" s="19" t="s">
        <v>922</v>
      </c>
      <c r="F249" s="4" t="s">
        <v>144</v>
      </c>
      <c r="G249" s="7" t="str">
        <f t="shared" si="18"/>
        <v>2022NE01440</v>
      </c>
      <c r="H249" s="22" t="s">
        <v>811</v>
      </c>
      <c r="I249" s="6" t="s">
        <v>108</v>
      </c>
      <c r="J249" s="30">
        <v>12967719000185</v>
      </c>
      <c r="L249" s="14"/>
      <c r="M249" t="s">
        <v>940</v>
      </c>
      <c r="N249" t="str">
        <f t="shared" si="23"/>
        <v>http://www.mpce.mp.br/wp-content/uploads/2022/08/2022NE01440.pdf</v>
      </c>
      <c r="R249" s="44" t="str">
        <f t="shared" si="20"/>
        <v>http://www8.mpce.mp.br/Dispensa/092020000123310.pdf</v>
      </c>
      <c r="S249" s="44" t="str">
        <f t="shared" si="19"/>
        <v>09.2020.00012331-0</v>
      </c>
      <c r="T249" t="s">
        <v>1103</v>
      </c>
      <c r="U249" t="s">
        <v>1104</v>
      </c>
    </row>
    <row r="250" spans="1:21" ht="51" x14ac:dyDescent="0.25">
      <c r="A250" s="34" t="s">
        <v>20</v>
      </c>
      <c r="B250" s="15" t="s">
        <v>475</v>
      </c>
      <c r="C250" s="41" t="str">
        <f t="shared" ref="C250:C252" si="25">(HYPERLINK(T250,U250))</f>
        <v>09.2022.00017806-8</v>
      </c>
      <c r="D250" s="24">
        <v>44764</v>
      </c>
      <c r="E250" s="20" t="s">
        <v>923</v>
      </c>
      <c r="F250" s="4" t="s">
        <v>617</v>
      </c>
      <c r="G250" s="7" t="str">
        <f t="shared" si="18"/>
        <v>2022NE01446</v>
      </c>
      <c r="H250" s="22" t="s">
        <v>370</v>
      </c>
      <c r="I250" s="6" t="s">
        <v>926</v>
      </c>
      <c r="J250" s="30">
        <v>5569714000139</v>
      </c>
      <c r="L250" s="14"/>
      <c r="M250" t="s">
        <v>941</v>
      </c>
      <c r="N250" t="str">
        <f t="shared" si="23"/>
        <v>http://www.mpce.mp.br/wp-content/uploads/2022/08/2022NE01446.pdf</v>
      </c>
      <c r="R250" s="44" t="str">
        <f t="shared" si="20"/>
        <v>http://www8.mpce.mp.br/Inexigibilidade/092022000178068.pdf</v>
      </c>
      <c r="S250" s="44" t="str">
        <f t="shared" si="19"/>
        <v>09.2022.00017806-8</v>
      </c>
      <c r="T250" t="s">
        <v>1105</v>
      </c>
      <c r="U250" t="s">
        <v>1106</v>
      </c>
    </row>
    <row r="251" spans="1:21" ht="51" x14ac:dyDescent="0.25">
      <c r="A251" s="34" t="s">
        <v>20</v>
      </c>
      <c r="B251" s="15" t="s">
        <v>475</v>
      </c>
      <c r="C251" s="41" t="str">
        <f t="shared" si="25"/>
        <v>09.2022.00017806-8</v>
      </c>
      <c r="D251" s="24">
        <v>44767</v>
      </c>
      <c r="E251" s="20" t="s">
        <v>924</v>
      </c>
      <c r="F251" s="4" t="s">
        <v>617</v>
      </c>
      <c r="G251" s="7" t="str">
        <f t="shared" si="18"/>
        <v>2022NE01451</v>
      </c>
      <c r="H251" s="22" t="s">
        <v>370</v>
      </c>
      <c r="I251" s="6" t="s">
        <v>926</v>
      </c>
      <c r="J251" s="30">
        <v>5569714000139</v>
      </c>
      <c r="L251" s="14"/>
      <c r="M251" t="s">
        <v>942</v>
      </c>
      <c r="N251" t="str">
        <f t="shared" si="23"/>
        <v>http://www.mpce.mp.br/wp-content/uploads/2022/08/2022NE01451.pdf</v>
      </c>
      <c r="R251" s="44" t="str">
        <f t="shared" si="20"/>
        <v>http://www8.mpce.mp.br/Inexigibilidade/092022000178068.pdf</v>
      </c>
      <c r="S251" s="44" t="str">
        <f t="shared" si="19"/>
        <v>09.2022.00017806-8</v>
      </c>
      <c r="T251" t="s">
        <v>1105</v>
      </c>
      <c r="U251" t="s">
        <v>1106</v>
      </c>
    </row>
    <row r="252" spans="1:21" ht="51" x14ac:dyDescent="0.25">
      <c r="A252" s="34" t="s">
        <v>20</v>
      </c>
      <c r="B252" s="15" t="s">
        <v>475</v>
      </c>
      <c r="C252" s="41" t="str">
        <f t="shared" si="25"/>
        <v>09.2022.00017116-4</v>
      </c>
      <c r="D252" s="24">
        <v>44770</v>
      </c>
      <c r="E252" s="20" t="s">
        <v>925</v>
      </c>
      <c r="F252" s="4" t="s">
        <v>825</v>
      </c>
      <c r="G252" s="7" t="str">
        <f t="shared" si="18"/>
        <v>2022NE01477</v>
      </c>
      <c r="H252" s="22" t="s">
        <v>813</v>
      </c>
      <c r="I252" s="6" t="s">
        <v>819</v>
      </c>
      <c r="J252" s="30">
        <v>20519953000178</v>
      </c>
      <c r="L252" s="14"/>
      <c r="M252" t="s">
        <v>943</v>
      </c>
      <c r="N252" t="str">
        <f t="shared" si="23"/>
        <v>http://www.mpce.mp.br/wp-content/uploads/2022/08/2022NE01477.pdf</v>
      </c>
      <c r="R252" s="44" t="str">
        <f t="shared" si="20"/>
        <v>http://www8.mpce.mp.br/Inexigibilidade/092022000171164.pdf</v>
      </c>
      <c r="S252" s="44" t="str">
        <f t="shared" si="19"/>
        <v>09.2022.00017116-4</v>
      </c>
      <c r="T252" t="s">
        <v>1031</v>
      </c>
      <c r="U252" t="s">
        <v>824</v>
      </c>
    </row>
    <row r="253" spans="1:21" ht="85.5" x14ac:dyDescent="0.25">
      <c r="A253" s="34" t="s">
        <v>20</v>
      </c>
      <c r="B253" s="4" t="s">
        <v>21</v>
      </c>
      <c r="C253" s="41" t="str">
        <f>HYPERLINK("http://www8.mpce.mp.br/Inexigibilidade/092021000204268.pdf","09.2021.00020426-8")</f>
        <v>09.2021.00020426-8</v>
      </c>
      <c r="D253" s="24">
        <v>44771</v>
      </c>
      <c r="E253" s="42" t="s">
        <v>1109</v>
      </c>
      <c r="F253" s="4" t="s">
        <v>474</v>
      </c>
      <c r="G253" s="7" t="str">
        <f t="shared" si="18"/>
        <v>2022NE01485</v>
      </c>
      <c r="H253" s="22" t="s">
        <v>929</v>
      </c>
      <c r="I253" s="6" t="s">
        <v>258</v>
      </c>
      <c r="J253" s="30">
        <v>29261229000161</v>
      </c>
      <c r="L253" s="14"/>
      <c r="M253" t="s">
        <v>944</v>
      </c>
      <c r="N253" t="str">
        <f t="shared" si="23"/>
        <v>http://www.mpce.mp.br/wp-content/uploads/2022/08/2022NE01485.pdf</v>
      </c>
      <c r="R253" s="44" t="str">
        <f t="shared" si="20"/>
        <v>http://www8.mpce.mp.br/Inexigibilidade/092021000204268.pdf</v>
      </c>
      <c r="S253" s="44" t="str">
        <f t="shared" si="19"/>
        <v>09.2021.00020426-8</v>
      </c>
      <c r="T253" t="s">
        <v>1107</v>
      </c>
      <c r="U253" t="s">
        <v>1108</v>
      </c>
    </row>
    <row r="254" spans="1:21" ht="71.25" x14ac:dyDescent="0.25">
      <c r="A254" s="34" t="s">
        <v>22</v>
      </c>
      <c r="B254" s="11" t="s">
        <v>140</v>
      </c>
      <c r="C254" s="41" t="str">
        <f>HYPERLINK("http://www8.mpce.mp.br/Dispensa/092022000261408.pdf","09.2022.00026140-8")</f>
        <v>09.2022.00026140-8</v>
      </c>
      <c r="D254" s="24">
        <v>44774</v>
      </c>
      <c r="E254" s="49" t="s">
        <v>1125</v>
      </c>
      <c r="F254" s="4" t="s">
        <v>461</v>
      </c>
      <c r="G254" s="7" t="str">
        <f t="shared" si="18"/>
        <v>2022NE01489</v>
      </c>
      <c r="H254" s="52" t="s">
        <v>1131</v>
      </c>
      <c r="I254" s="39" t="s">
        <v>1143</v>
      </c>
      <c r="J254" s="30">
        <v>33171503000189</v>
      </c>
      <c r="L254" s="14"/>
      <c r="M254" t="s">
        <v>1110</v>
      </c>
      <c r="N254" t="str">
        <f>"http://www.mpce.mp.br/wp-content/uploads/2022/09/"&amp;M254&amp;".pdf"</f>
        <v>http://www.mpce.mp.br/wp-content/uploads/2022/09/2022NE01489.pdf</v>
      </c>
      <c r="R254" s="44" t="str">
        <f t="shared" si="20"/>
        <v>http://www8.mpce.mp.br/Dispensa/092022000261408.pdf</v>
      </c>
      <c r="S254" s="44" t="str">
        <f t="shared" si="19"/>
        <v>09.2022.00026140-8</v>
      </c>
    </row>
    <row r="255" spans="1:21" ht="28.5" x14ac:dyDescent="0.25">
      <c r="A255" s="34" t="s">
        <v>22</v>
      </c>
      <c r="B255" s="11" t="s">
        <v>140</v>
      </c>
      <c r="C255" s="41" t="str">
        <f>HYPERLINK("http://www8.mpce.mp.br/Dispensa/092022000261408.pdf","09.2022.00026140-8")</f>
        <v>09.2022.00026140-8</v>
      </c>
      <c r="D255" s="24">
        <v>44774</v>
      </c>
      <c r="E255" s="49" t="s">
        <v>1126</v>
      </c>
      <c r="F255" s="4" t="s">
        <v>461</v>
      </c>
      <c r="G255" s="7" t="str">
        <f t="shared" si="18"/>
        <v>2022NE01491</v>
      </c>
      <c r="H255" s="52" t="s">
        <v>1131</v>
      </c>
      <c r="I255" s="39" t="s">
        <v>1144</v>
      </c>
      <c r="J255" s="30">
        <v>33171503000189</v>
      </c>
      <c r="L255" s="14"/>
      <c r="M255" t="s">
        <v>1111</v>
      </c>
      <c r="N255" t="str">
        <f t="shared" ref="N255:N269" si="26">"http://www.mpce.mp.br/wp-content/uploads/2022/09/"&amp;M255&amp;".pdf"</f>
        <v>http://www.mpce.mp.br/wp-content/uploads/2022/09/2022NE01491.pdf</v>
      </c>
      <c r="R255" s="44" t="str">
        <f t="shared" si="20"/>
        <v>http://www8.mpce.mp.br/Dispensa/092022000261408.pdf</v>
      </c>
      <c r="S255" s="44" t="str">
        <f t="shared" si="19"/>
        <v>09.2022.00026140-8</v>
      </c>
    </row>
    <row r="256" spans="1:21" ht="85.5" x14ac:dyDescent="0.25">
      <c r="A256" s="34" t="s">
        <v>22</v>
      </c>
      <c r="B256" s="11" t="s">
        <v>140</v>
      </c>
      <c r="C256" s="41" t="str">
        <f>HYPERLINK("http://www8.mpce.mp.br/Dispensa/092022000259924.pdf","09.2022.00025992-4")</f>
        <v>09.2022.00025992-4</v>
      </c>
      <c r="D256" s="24">
        <v>44775</v>
      </c>
      <c r="E256" s="49" t="s">
        <v>1127</v>
      </c>
      <c r="F256" s="4" t="s">
        <v>1157</v>
      </c>
      <c r="G256" s="7" t="str">
        <f t="shared" si="18"/>
        <v>2022NE01507</v>
      </c>
      <c r="H256" s="52" t="s">
        <v>1132</v>
      </c>
      <c r="I256" s="39" t="s">
        <v>1145</v>
      </c>
      <c r="J256" s="30">
        <v>17421820000150</v>
      </c>
      <c r="L256" s="14"/>
      <c r="M256" t="s">
        <v>1112</v>
      </c>
      <c r="N256" t="str">
        <f t="shared" si="26"/>
        <v>http://www.mpce.mp.br/wp-content/uploads/2022/09/2022NE01507.pdf</v>
      </c>
      <c r="R256" s="44" t="str">
        <f t="shared" si="20"/>
        <v>http://www8.mpce.mp.br/Dispensa/092022000259924.pdf</v>
      </c>
      <c r="S256" s="44" t="str">
        <f t="shared" si="19"/>
        <v>09.2022.00025992-4</v>
      </c>
    </row>
    <row r="257" spans="1:19" ht="42.75" x14ac:dyDescent="0.25">
      <c r="A257" s="34" t="s">
        <v>22</v>
      </c>
      <c r="B257" s="4" t="s">
        <v>1158</v>
      </c>
      <c r="C257" s="41" t="str">
        <f>HYPERLINK("http://www8.mpce.mp.br/Dispensa/092022000264782.pdf","09.2022.00026478-2")</f>
        <v>09.2022.00026478-2</v>
      </c>
      <c r="D257" s="24">
        <v>44776</v>
      </c>
      <c r="E257" s="49" t="s">
        <v>1160</v>
      </c>
      <c r="F257" s="4" t="s">
        <v>1159</v>
      </c>
      <c r="G257" s="7" t="str">
        <f t="shared" si="18"/>
        <v>2022NE01519</v>
      </c>
      <c r="H257" s="52" t="s">
        <v>1133</v>
      </c>
      <c r="I257" s="39" t="s">
        <v>1146</v>
      </c>
      <c r="J257" s="30">
        <v>13009096000109</v>
      </c>
      <c r="L257" s="14"/>
      <c r="M257" t="s">
        <v>1113</v>
      </c>
      <c r="N257" t="str">
        <f t="shared" si="26"/>
        <v>http://www.mpce.mp.br/wp-content/uploads/2022/09/2022NE01519.pdf</v>
      </c>
      <c r="R257" s="44" t="str">
        <f t="shared" si="20"/>
        <v>http://www8.mpce.mp.br/Dispensa/092022000264782.pdf</v>
      </c>
      <c r="S257" s="44" t="str">
        <f t="shared" si="19"/>
        <v>09.2022.00026478-2</v>
      </c>
    </row>
    <row r="258" spans="1:19" ht="114" x14ac:dyDescent="0.25">
      <c r="A258" s="46" t="s">
        <v>20</v>
      </c>
      <c r="B258" s="15" t="s">
        <v>475</v>
      </c>
      <c r="C258" s="41" t="str">
        <f>HYPERLINK("http://www8.mpce.mp.br/Inexigibilidade/092022000185514.pdf","09.2022.00018551-4")</f>
        <v>09.2022.00018551-4</v>
      </c>
      <c r="D258" s="24">
        <v>44776</v>
      </c>
      <c r="E258" s="49" t="s">
        <v>1161</v>
      </c>
      <c r="F258" s="4" t="s">
        <v>463</v>
      </c>
      <c r="G258" s="7" t="str">
        <f t="shared" si="18"/>
        <v>2022NE01520</v>
      </c>
      <c r="H258" s="52" t="s">
        <v>1134</v>
      </c>
      <c r="I258" s="39" t="s">
        <v>1147</v>
      </c>
      <c r="J258" s="30">
        <v>63289912000145</v>
      </c>
      <c r="L258" s="14"/>
      <c r="M258" t="s">
        <v>1114</v>
      </c>
      <c r="N258" t="str">
        <f t="shared" si="26"/>
        <v>http://www.mpce.mp.br/wp-content/uploads/2022/09/2022NE01520.pdf</v>
      </c>
      <c r="R258" s="44" t="str">
        <f t="shared" si="20"/>
        <v>http://www8.mpce.mp.br/Inexigibilidade/092022000185514.pdf</v>
      </c>
      <c r="S258" s="44" t="str">
        <f t="shared" si="19"/>
        <v>09.2022.00018551-4</v>
      </c>
    </row>
    <row r="259" spans="1:19" ht="114" x14ac:dyDescent="0.25">
      <c r="A259" s="46" t="s">
        <v>20</v>
      </c>
      <c r="B259" s="15" t="s">
        <v>475</v>
      </c>
      <c r="C259" s="41" t="str">
        <f>HYPERLINK("http://www8.mpce.mp.br/Inexigibilidade/092022000225656.pdf","09.2022.00022565-6")</f>
        <v>09.2022.00022565-6</v>
      </c>
      <c r="D259" s="24">
        <v>44777</v>
      </c>
      <c r="E259" s="49" t="s">
        <v>1162</v>
      </c>
      <c r="F259" s="4" t="s">
        <v>463</v>
      </c>
      <c r="G259" s="7" t="str">
        <f t="shared" ref="G259:G309" si="27">HYPERLINK(N259,M259)</f>
        <v>2022NE01522</v>
      </c>
      <c r="H259" s="52" t="s">
        <v>1135</v>
      </c>
      <c r="I259" s="39" t="s">
        <v>1148</v>
      </c>
      <c r="J259" s="30">
        <v>14561595000169</v>
      </c>
      <c r="L259" s="14"/>
      <c r="M259" t="s">
        <v>1115</v>
      </c>
      <c r="N259" t="str">
        <f t="shared" si="26"/>
        <v>http://www.mpce.mp.br/wp-content/uploads/2022/09/2022NE01522.pdf</v>
      </c>
      <c r="R259" s="44" t="str">
        <f t="shared" si="20"/>
        <v>http://www8.mpce.mp.br/Inexigibilidade/092022000225656.pdf</v>
      </c>
      <c r="S259" s="44" t="str">
        <f t="shared" si="19"/>
        <v>09.2022.00022565-6</v>
      </c>
    </row>
    <row r="260" spans="1:19" ht="85.5" x14ac:dyDescent="0.25">
      <c r="A260" s="46" t="s">
        <v>20</v>
      </c>
      <c r="B260" s="15" t="s">
        <v>475</v>
      </c>
      <c r="C260" s="41" t="str">
        <f>HYPERLINK("http://www8.mpce.mp.br/Inexigibilidade/092022000225656.pdf","09.2022.00022565-6")</f>
        <v>09.2022.00022565-6</v>
      </c>
      <c r="D260" s="24">
        <v>44777</v>
      </c>
      <c r="E260" s="49" t="s">
        <v>1163</v>
      </c>
      <c r="F260" s="4" t="s">
        <v>463</v>
      </c>
      <c r="G260" s="7" t="str">
        <f t="shared" si="27"/>
        <v>2022NE01523</v>
      </c>
      <c r="H260" s="52" t="s">
        <v>1136</v>
      </c>
      <c r="I260" s="39" t="s">
        <v>1149</v>
      </c>
      <c r="J260" s="30">
        <v>27686475000130</v>
      </c>
      <c r="L260" s="14"/>
      <c r="M260" t="s">
        <v>1116</v>
      </c>
      <c r="N260" t="str">
        <f t="shared" si="26"/>
        <v>http://www.mpce.mp.br/wp-content/uploads/2022/09/2022NE01523.pdf</v>
      </c>
      <c r="R260" s="44" t="str">
        <f t="shared" si="20"/>
        <v>http://www8.mpce.mp.br/Inexigibilidade/092022000225656.pdf</v>
      </c>
      <c r="S260" s="44" t="str">
        <f t="shared" si="19"/>
        <v>09.2022.00022565-6</v>
      </c>
    </row>
    <row r="261" spans="1:19" ht="71.25" x14ac:dyDescent="0.25">
      <c r="A261" s="34" t="s">
        <v>22</v>
      </c>
      <c r="B261" s="11" t="s">
        <v>140</v>
      </c>
      <c r="C261" s="41" t="str">
        <f>HYPERLINK("http://www8.mpce.mp.br/Dispensa/092022000269688.pdf","09.2022.00026968-8")</f>
        <v>09.2022.00026968-8</v>
      </c>
      <c r="D261" s="24">
        <v>44783</v>
      </c>
      <c r="E261" s="49" t="s">
        <v>1164</v>
      </c>
      <c r="F261" s="4" t="s">
        <v>1165</v>
      </c>
      <c r="G261" s="7" t="str">
        <f t="shared" si="27"/>
        <v>2022NE01560</v>
      </c>
      <c r="H261" s="52" t="s">
        <v>1137</v>
      </c>
      <c r="I261" s="39" t="s">
        <v>1150</v>
      </c>
      <c r="J261" s="30">
        <v>97548592000112</v>
      </c>
      <c r="L261" s="14"/>
      <c r="M261" t="s">
        <v>1117</v>
      </c>
      <c r="N261" t="str">
        <f t="shared" si="26"/>
        <v>http://www.mpce.mp.br/wp-content/uploads/2022/09/2022NE01560.pdf</v>
      </c>
      <c r="R261" s="44" t="str">
        <f t="shared" si="20"/>
        <v>http://www8.mpce.mp.br/Dispensa/092022000269688.pdf</v>
      </c>
      <c r="S261" s="44" t="str">
        <f t="shared" si="19"/>
        <v>09.2022.00026968-8</v>
      </c>
    </row>
    <row r="262" spans="1:19" ht="85.5" x14ac:dyDescent="0.25">
      <c r="A262" s="34" t="s">
        <v>22</v>
      </c>
      <c r="B262" s="11" t="s">
        <v>140</v>
      </c>
      <c r="C262" s="41" t="str">
        <f>HYPERLINK("http://www8.mpce.mp.br/Dispensa/092022000263717.pdf","09.2022.00026371-7")</f>
        <v>09.2022.00026371-7</v>
      </c>
      <c r="D262" s="24">
        <v>44785</v>
      </c>
      <c r="E262" s="49" t="s">
        <v>1128</v>
      </c>
      <c r="F262" s="4" t="s">
        <v>1166</v>
      </c>
      <c r="G262" s="7" t="str">
        <f t="shared" si="27"/>
        <v>2022NE01582</v>
      </c>
      <c r="H262" s="52" t="s">
        <v>1138</v>
      </c>
      <c r="I262" s="39" t="s">
        <v>1151</v>
      </c>
      <c r="J262" s="30">
        <v>5848835000110</v>
      </c>
      <c r="L262" s="14"/>
      <c r="M262" t="s">
        <v>1118</v>
      </c>
      <c r="N262" t="str">
        <f t="shared" si="26"/>
        <v>http://www.mpce.mp.br/wp-content/uploads/2022/09/2022NE01582.pdf</v>
      </c>
      <c r="R262" s="44" t="str">
        <f t="shared" si="20"/>
        <v>http://www8.mpce.mp.br/Dispensa/092022000263717.pdf</v>
      </c>
      <c r="S262" s="44" t="str">
        <f t="shared" ref="S262:S268" si="28">HYPERLINK(R262,C262)</f>
        <v>09.2022.00026371-7</v>
      </c>
    </row>
    <row r="263" spans="1:19" ht="86.25" x14ac:dyDescent="0.25">
      <c r="A263" s="46" t="s">
        <v>20</v>
      </c>
      <c r="B263" s="15" t="s">
        <v>475</v>
      </c>
      <c r="C263" s="41" t="str">
        <f>HYPERLINK("http://www8.mpce.mp.br/Inexigibilidade/092021000204268.pdf","09.2021.00020426-8")</f>
        <v>09.2021.00020426-8</v>
      </c>
      <c r="D263" s="24">
        <v>44785</v>
      </c>
      <c r="E263" s="50" t="s">
        <v>1129</v>
      </c>
      <c r="F263" s="4" t="s">
        <v>474</v>
      </c>
      <c r="G263" s="7" t="str">
        <f t="shared" si="27"/>
        <v>2022NE01583</v>
      </c>
      <c r="H263" s="52" t="s">
        <v>359</v>
      </c>
      <c r="I263" s="39" t="s">
        <v>258</v>
      </c>
      <c r="J263" s="30">
        <v>29261229000161</v>
      </c>
      <c r="L263" s="14"/>
      <c r="M263" t="s">
        <v>1119</v>
      </c>
      <c r="N263" t="str">
        <f t="shared" si="26"/>
        <v>http://www.mpce.mp.br/wp-content/uploads/2022/09/2022NE01583.pdf</v>
      </c>
      <c r="R263" s="44" t="str">
        <f t="shared" ref="R263:R268" si="29">"http://www8.mpce.mp.br/"&amp;PROPER(A263)&amp;"/"&amp;SUBSTITUTE(SUBSTITUTE(C263,".",""),"-","")&amp;".pdf"</f>
        <v>http://www8.mpce.mp.br/Inexigibilidade/092021000204268.pdf</v>
      </c>
      <c r="S263" s="44" t="str">
        <f t="shared" si="28"/>
        <v>09.2021.00020426-8</v>
      </c>
    </row>
    <row r="264" spans="1:19" ht="99.75" x14ac:dyDescent="0.25">
      <c r="A264" s="34" t="s">
        <v>22</v>
      </c>
      <c r="B264" s="11" t="s">
        <v>140</v>
      </c>
      <c r="C264" s="41" t="str">
        <f>HYPERLINK("http://www.mpce.mp.br/wp-content/uploads/2022/09/Contrato-045-2019.pdf","5175/2019-3")</f>
        <v>5175/2019-3</v>
      </c>
      <c r="D264" s="24">
        <v>44789</v>
      </c>
      <c r="E264" s="51" t="s">
        <v>1167</v>
      </c>
      <c r="F264" s="4" t="s">
        <v>1168</v>
      </c>
      <c r="G264" s="7" t="str">
        <f t="shared" si="27"/>
        <v>2022NE01600</v>
      </c>
      <c r="H264" s="52" t="s">
        <v>1139</v>
      </c>
      <c r="I264" s="39" t="s">
        <v>1152</v>
      </c>
      <c r="J264" s="30">
        <v>61198164000160</v>
      </c>
      <c r="L264" s="14"/>
      <c r="M264" t="s">
        <v>1120</v>
      </c>
      <c r="N264" t="str">
        <f t="shared" si="26"/>
        <v>http://www.mpce.mp.br/wp-content/uploads/2022/09/2022NE01600.pdf</v>
      </c>
      <c r="R264" s="44" t="str">
        <f t="shared" si="29"/>
        <v>http://www8.mpce.mp.br/Dispensa/5175/20193.pdf</v>
      </c>
      <c r="S264" s="44" t="str">
        <f t="shared" si="28"/>
        <v>5175/2019-3</v>
      </c>
    </row>
    <row r="265" spans="1:19" ht="114" x14ac:dyDescent="0.25">
      <c r="A265" s="46" t="s">
        <v>20</v>
      </c>
      <c r="B265" s="15" t="s">
        <v>475</v>
      </c>
      <c r="C265" s="41" t="str">
        <f>HYPERLINK("http://www8.mpce.mp.br/Inexigibilidade/092022000243032.pdf","09.2022.00024303-2")</f>
        <v>09.2022.00024303-2</v>
      </c>
      <c r="D265" s="24">
        <v>44798</v>
      </c>
      <c r="E265" s="49" t="s">
        <v>1169</v>
      </c>
      <c r="F265" s="4" t="s">
        <v>463</v>
      </c>
      <c r="G265" s="7" t="str">
        <f t="shared" si="27"/>
        <v>2022NE01624</v>
      </c>
      <c r="H265" s="52" t="s">
        <v>1140</v>
      </c>
      <c r="I265" s="39" t="s">
        <v>1153</v>
      </c>
      <c r="J265" s="30">
        <v>36003671000153</v>
      </c>
      <c r="L265" s="14"/>
      <c r="M265" t="s">
        <v>1121</v>
      </c>
      <c r="N265" t="str">
        <f t="shared" si="26"/>
        <v>http://www.mpce.mp.br/wp-content/uploads/2022/09/2022NE01624.pdf</v>
      </c>
      <c r="R265" s="44" t="str">
        <f t="shared" si="29"/>
        <v>http://www8.mpce.mp.br/Inexigibilidade/092022000243032.pdf</v>
      </c>
      <c r="S265" s="44" t="str">
        <f t="shared" si="28"/>
        <v>09.2022.00024303-2</v>
      </c>
    </row>
    <row r="266" spans="1:19" ht="71.25" x14ac:dyDescent="0.25">
      <c r="A266" s="34" t="s">
        <v>22</v>
      </c>
      <c r="B266" s="4" t="s">
        <v>1158</v>
      </c>
      <c r="C266" s="41" t="str">
        <f>HYPERLINK("http://www8.mpce.mp.br/Dispensa/092022000294100.pdf","09.2022.00029410-0")</f>
        <v>09.2022.00029410-0</v>
      </c>
      <c r="D266" s="24">
        <v>44796</v>
      </c>
      <c r="E266" s="49" t="s">
        <v>1170</v>
      </c>
      <c r="F266" s="4" t="s">
        <v>1172</v>
      </c>
      <c r="G266" s="7" t="str">
        <f t="shared" si="27"/>
        <v>2022NE01625</v>
      </c>
      <c r="H266" s="52" t="s">
        <v>1141</v>
      </c>
      <c r="I266" s="39" t="s">
        <v>1154</v>
      </c>
      <c r="J266" s="30">
        <v>38612325000106</v>
      </c>
      <c r="L266" s="14"/>
      <c r="M266" t="s">
        <v>1122</v>
      </c>
      <c r="N266" t="str">
        <f t="shared" si="26"/>
        <v>http://www.mpce.mp.br/wp-content/uploads/2022/09/2022NE01625.pdf</v>
      </c>
      <c r="R266" s="44" t="str">
        <f t="shared" si="29"/>
        <v>http://www8.mpce.mp.br/Dispensa/092022000294100.pdf</v>
      </c>
      <c r="S266" s="44" t="str">
        <f t="shared" si="28"/>
        <v>09.2022.00029410-0</v>
      </c>
    </row>
    <row r="267" spans="1:19" ht="71.25" x14ac:dyDescent="0.25">
      <c r="A267" s="34" t="s">
        <v>22</v>
      </c>
      <c r="B267" s="11" t="s">
        <v>140</v>
      </c>
      <c r="C267" s="41" t="str">
        <f>HYPERLINK("http://www8.mpce.mp.br/Dispensa/092022000283979.pdf","09.2022.00028397-9")</f>
        <v>09.2022.00028397-9</v>
      </c>
      <c r="D267" s="24">
        <v>44798</v>
      </c>
      <c r="E267" s="49" t="s">
        <v>1171</v>
      </c>
      <c r="F267" s="4" t="s">
        <v>145</v>
      </c>
      <c r="G267" s="7" t="str">
        <f t="shared" si="27"/>
        <v>2022NE01635</v>
      </c>
      <c r="H267" s="52" t="s">
        <v>751</v>
      </c>
      <c r="I267" s="39" t="s">
        <v>1155</v>
      </c>
      <c r="J267" s="30">
        <v>31905131000141</v>
      </c>
      <c r="L267" s="14"/>
      <c r="M267" t="s">
        <v>1123</v>
      </c>
      <c r="N267" t="str">
        <f t="shared" si="26"/>
        <v>http://www.mpce.mp.br/wp-content/uploads/2022/09/2022NE01635.pdf</v>
      </c>
      <c r="R267" s="44" t="str">
        <f t="shared" si="29"/>
        <v>http://www8.mpce.mp.br/Dispensa/092022000283979.pdf</v>
      </c>
      <c r="S267" s="44" t="str">
        <f t="shared" si="28"/>
        <v>09.2022.00028397-9</v>
      </c>
    </row>
    <row r="268" spans="1:19" ht="99.75" x14ac:dyDescent="0.25">
      <c r="A268" s="34" t="s">
        <v>22</v>
      </c>
      <c r="B268" s="11" t="s">
        <v>462</v>
      </c>
      <c r="C268" s="41" t="str">
        <f>HYPERLINK("http://www8.mpce.mp.br/Dispensa/092022000024796.pdf","09.2022.00002479-6")</f>
        <v>09.2022.00002479-6</v>
      </c>
      <c r="D268" s="24">
        <v>44802</v>
      </c>
      <c r="E268" s="51" t="s">
        <v>1130</v>
      </c>
      <c r="F268" s="4" t="s">
        <v>474</v>
      </c>
      <c r="G268" s="7" t="str">
        <f t="shared" si="27"/>
        <v>2022NE01666</v>
      </c>
      <c r="H268" s="52" t="s">
        <v>1142</v>
      </c>
      <c r="I268" s="39" t="s">
        <v>1156</v>
      </c>
      <c r="J268" s="30">
        <v>61600839000155</v>
      </c>
      <c r="L268" s="14"/>
      <c r="M268" t="s">
        <v>1124</v>
      </c>
      <c r="N268" t="str">
        <f t="shared" si="26"/>
        <v>http://www.mpce.mp.br/wp-content/uploads/2022/09/2022NE01666.pdf</v>
      </c>
      <c r="R268" s="44" t="str">
        <f t="shared" si="29"/>
        <v>http://www8.mpce.mp.br/Dispensa/092022000024796.pdf</v>
      </c>
      <c r="S268" s="44" t="str">
        <f t="shared" si="28"/>
        <v>09.2022.00002479-6</v>
      </c>
    </row>
    <row r="269" spans="1:19" ht="51" x14ac:dyDescent="0.25">
      <c r="A269" s="3" t="s">
        <v>20</v>
      </c>
      <c r="B269" s="15" t="s">
        <v>475</v>
      </c>
      <c r="C269" s="41" t="str">
        <f>HYPERLINK("http://www8.mpce.mp.br/Inexigibilidade/092022000243032.pdf","09.2022.00024303-2")</f>
        <v>09.2022.00024303-2</v>
      </c>
      <c r="D269" s="24">
        <v>44798</v>
      </c>
      <c r="E269" s="39" t="s">
        <v>1263</v>
      </c>
      <c r="F269" s="4" t="s">
        <v>463</v>
      </c>
      <c r="G269" s="7" t="str">
        <f t="shared" si="27"/>
        <v>2022NE001673</v>
      </c>
      <c r="H269" s="52" t="s">
        <v>1242</v>
      </c>
      <c r="I269" s="39" t="s">
        <v>1234</v>
      </c>
      <c r="J269" s="30">
        <v>1524509000104</v>
      </c>
      <c r="L269" s="14"/>
      <c r="M269" t="s">
        <v>1173</v>
      </c>
      <c r="N269" t="str">
        <f t="shared" si="26"/>
        <v>http://www.mpce.mp.br/wp-content/uploads/2022/09/2022NE001673.pdf</v>
      </c>
    </row>
    <row r="270" spans="1:19" ht="76.5" x14ac:dyDescent="0.25">
      <c r="A270" s="3" t="s">
        <v>20</v>
      </c>
      <c r="B270" s="15" t="s">
        <v>1268</v>
      </c>
      <c r="C270" s="41" t="str">
        <f>HYPERLINK("http://www8.mpce.mp.br/Inexigibilidade/092022000224268.pdf","09.2022.00022426-8")</f>
        <v>09.2022.00022426-8</v>
      </c>
      <c r="D270" s="24">
        <v>44809</v>
      </c>
      <c r="E270" s="39" t="s">
        <v>1163</v>
      </c>
      <c r="F270" s="4" t="s">
        <v>1267</v>
      </c>
      <c r="G270" s="7" t="str">
        <f t="shared" si="27"/>
        <v>2022NE001690</v>
      </c>
      <c r="H270" s="52" t="s">
        <v>1243</v>
      </c>
      <c r="I270" s="39" t="s">
        <v>1149</v>
      </c>
      <c r="J270" s="30">
        <v>27686475000130</v>
      </c>
      <c r="L270" s="14"/>
      <c r="M270" t="s">
        <v>1174</v>
      </c>
      <c r="N270" t="str">
        <f>"http://www.mpce.mp.br/wp-content/uploads/2022/10/"&amp;M270&amp;".pdf"</f>
        <v>http://www.mpce.mp.br/wp-content/uploads/2022/10/2022NE001690.pdf</v>
      </c>
    </row>
    <row r="271" spans="1:19" ht="89.25" x14ac:dyDescent="0.25">
      <c r="A271" s="3" t="s">
        <v>20</v>
      </c>
      <c r="B271" s="15" t="s">
        <v>1268</v>
      </c>
      <c r="C271" s="41" t="str">
        <f>HYPERLINK("http://www8.mpce.mp.br/Inexigibilidade/092022000224268.pdf","09.2022.00022426-8")</f>
        <v>09.2022.00022426-8</v>
      </c>
      <c r="D271" s="24">
        <v>44809</v>
      </c>
      <c r="E271" s="39" t="s">
        <v>1264</v>
      </c>
      <c r="F271" s="4" t="s">
        <v>1267</v>
      </c>
      <c r="G271" s="7" t="str">
        <f t="shared" si="27"/>
        <v>2022NE001693</v>
      </c>
      <c r="H271" s="52" t="s">
        <v>1243</v>
      </c>
      <c r="I271" s="39" t="s">
        <v>1149</v>
      </c>
      <c r="J271" s="30">
        <v>27686475000130</v>
      </c>
      <c r="L271" s="14"/>
      <c r="M271" t="s">
        <v>1175</v>
      </c>
      <c r="N271" t="str">
        <f t="shared" ref="N271:N309" si="30">"http://www.mpce.mp.br/wp-content/uploads/2022/10/"&amp;M271&amp;".pdf"</f>
        <v>http://www.mpce.mp.br/wp-content/uploads/2022/10/2022NE001693.pdf</v>
      </c>
    </row>
    <row r="272" spans="1:19" ht="76.5" x14ac:dyDescent="0.25">
      <c r="A272" s="3" t="s">
        <v>20</v>
      </c>
      <c r="B272" s="15" t="s">
        <v>475</v>
      </c>
      <c r="C272" s="41" t="str">
        <f>HYPERLINK("http://www8.mpce.mp.br/Inexigibilidade/092022000138876.pdf","09.2022.00013887-6")</f>
        <v>09.2022.00013887-6</v>
      </c>
      <c r="D272" s="24">
        <v>44809</v>
      </c>
      <c r="E272" s="39" t="s">
        <v>1265</v>
      </c>
      <c r="F272" s="4" t="s">
        <v>463</v>
      </c>
      <c r="G272" s="7" t="str">
        <f t="shared" si="27"/>
        <v>2022NE001694</v>
      </c>
      <c r="H272" s="52" t="s">
        <v>1244</v>
      </c>
      <c r="I272" s="39" t="s">
        <v>1235</v>
      </c>
      <c r="J272" s="30">
        <v>19268267000192</v>
      </c>
      <c r="L272" s="14"/>
      <c r="M272" t="s">
        <v>1176</v>
      </c>
      <c r="N272" t="str">
        <f t="shared" si="30"/>
        <v>http://www.mpce.mp.br/wp-content/uploads/2022/10/2022NE001694.pdf</v>
      </c>
    </row>
    <row r="273" spans="1:21" ht="63.75" x14ac:dyDescent="0.25">
      <c r="A273" s="3" t="s">
        <v>22</v>
      </c>
      <c r="B273" s="11" t="s">
        <v>140</v>
      </c>
      <c r="C273" s="41" t="str">
        <f>HYPERLINK("http://www8.mpce.mp.br/Dispensa/092022000312680.pdf","09.2022.00031268-0")</f>
        <v>09.2022.00031268-0</v>
      </c>
      <c r="D273" s="24">
        <v>44809</v>
      </c>
      <c r="E273" s="39" t="s">
        <v>1214</v>
      </c>
      <c r="F273" s="4" t="s">
        <v>1172</v>
      </c>
      <c r="G273" s="7" t="str">
        <f t="shared" si="27"/>
        <v>2022NE001695</v>
      </c>
      <c r="H273" s="52" t="s">
        <v>1245</v>
      </c>
      <c r="I273" s="39" t="s">
        <v>1236</v>
      </c>
      <c r="J273" s="30">
        <v>7533441000106</v>
      </c>
      <c r="L273" s="14"/>
      <c r="M273" t="s">
        <v>1177</v>
      </c>
      <c r="N273" t="str">
        <f t="shared" si="30"/>
        <v>http://www.mpce.mp.br/wp-content/uploads/2022/10/2022NE001695.pdf</v>
      </c>
    </row>
    <row r="274" spans="1:21" ht="63.75" x14ac:dyDescent="0.25">
      <c r="A274" s="3" t="s">
        <v>20</v>
      </c>
      <c r="B274" s="15" t="s">
        <v>475</v>
      </c>
      <c r="C274" s="41" t="str">
        <f>HYPERLINK("http://www8.mpce.mp.br/Inexigibilidade/092022000230848.pdf","09.2022.00023084-8")</f>
        <v>09.2022.00023084-8</v>
      </c>
      <c r="D274" s="24">
        <v>44810</v>
      </c>
      <c r="E274" s="39" t="s">
        <v>1266</v>
      </c>
      <c r="F274" s="4" t="s">
        <v>463</v>
      </c>
      <c r="G274" s="7" t="str">
        <f t="shared" si="27"/>
        <v>2022NE001699</v>
      </c>
      <c r="H274" s="52" t="s">
        <v>1246</v>
      </c>
      <c r="I274" s="39" t="s">
        <v>1237</v>
      </c>
      <c r="J274" s="30">
        <v>12622988000100</v>
      </c>
      <c r="L274" s="14"/>
      <c r="M274" t="s">
        <v>1178</v>
      </c>
      <c r="N274" t="str">
        <f t="shared" si="30"/>
        <v>http://www.mpce.mp.br/wp-content/uploads/2022/10/2022NE001699.pdf</v>
      </c>
    </row>
    <row r="275" spans="1:21" ht="38.25" x14ac:dyDescent="0.25">
      <c r="A275" s="3" t="s">
        <v>22</v>
      </c>
      <c r="B275" s="4" t="s">
        <v>462</v>
      </c>
      <c r="C275" s="41" t="str">
        <f>HYPERLINK("http://www.mpce.mp.br/wp-content/uploads/2022/08/Contrato-026-2020.pdf","38416/2018-4")</f>
        <v>38416/2018-4</v>
      </c>
      <c r="D275" s="24">
        <v>44812</v>
      </c>
      <c r="E275" s="39" t="s">
        <v>1269</v>
      </c>
      <c r="F275" s="4" t="s">
        <v>463</v>
      </c>
      <c r="G275" s="7" t="str">
        <f t="shared" si="27"/>
        <v>2022NE001706</v>
      </c>
      <c r="H275" s="52" t="s">
        <v>1247</v>
      </c>
      <c r="I275" s="39" t="s">
        <v>227</v>
      </c>
      <c r="J275" s="30">
        <v>7373434000186</v>
      </c>
      <c r="L275" s="14"/>
      <c r="M275" t="s">
        <v>1179</v>
      </c>
      <c r="N275" t="str">
        <f t="shared" si="30"/>
        <v>http://www.mpce.mp.br/wp-content/uploads/2022/10/2022NE001706.pdf</v>
      </c>
    </row>
    <row r="276" spans="1:21" ht="51" x14ac:dyDescent="0.25">
      <c r="A276" s="3" t="s">
        <v>22</v>
      </c>
      <c r="B276" s="4" t="s">
        <v>462</v>
      </c>
      <c r="C276" s="41" t="str">
        <f>HYPERLINK("http://www.mpce.mp.br/wp-content/uploads/2022/08/Contrato-026-2020.pdf","38416/2018-4")</f>
        <v>38416/2018-4</v>
      </c>
      <c r="D276" s="24">
        <v>44812</v>
      </c>
      <c r="E276" s="39" t="s">
        <v>1270</v>
      </c>
      <c r="F276" s="4" t="s">
        <v>463</v>
      </c>
      <c r="G276" s="7" t="str">
        <f t="shared" si="27"/>
        <v>2022NE001707</v>
      </c>
      <c r="H276" s="52" t="s">
        <v>1247</v>
      </c>
      <c r="I276" s="39" t="s">
        <v>227</v>
      </c>
      <c r="J276" s="30">
        <v>7373434000186</v>
      </c>
      <c r="L276" s="14"/>
      <c r="M276" t="s">
        <v>1180</v>
      </c>
      <c r="N276" t="str">
        <f t="shared" si="30"/>
        <v>http://www.mpce.mp.br/wp-content/uploads/2022/10/2022NE001707.pdf</v>
      </c>
    </row>
    <row r="277" spans="1:21" ht="51" x14ac:dyDescent="0.25">
      <c r="A277" s="3" t="s">
        <v>22</v>
      </c>
      <c r="B277" s="4" t="s">
        <v>23</v>
      </c>
      <c r="C277" s="41" t="str">
        <f t="shared" ref="C277" si="31">(HYPERLINK(T277,U277))</f>
        <v>09.2022.00002496-3</v>
      </c>
      <c r="D277" s="24">
        <v>44816</v>
      </c>
      <c r="E277" s="39" t="s">
        <v>1271</v>
      </c>
      <c r="F277" s="4" t="s">
        <v>466</v>
      </c>
      <c r="G277" s="7" t="str">
        <f t="shared" si="27"/>
        <v>2022NE001730</v>
      </c>
      <c r="H277" s="52" t="s">
        <v>1248</v>
      </c>
      <c r="I277" s="39" t="s">
        <v>239</v>
      </c>
      <c r="J277" s="30">
        <v>18191228000171</v>
      </c>
      <c r="L277" s="14"/>
      <c r="M277" t="s">
        <v>1181</v>
      </c>
      <c r="N277" t="str">
        <f t="shared" si="30"/>
        <v>http://www.mpce.mp.br/wp-content/uploads/2022/10/2022NE001730.pdf</v>
      </c>
      <c r="R277" s="44" t="str">
        <f t="shared" ref="R277" si="32">"http://www8.mpce.mp.br/"&amp;PROPER(A277)&amp;"/"&amp;SUBSTITUTE(SUBSTITUTE(C277,".",""),"-","")&amp;".pdf"</f>
        <v>http://www8.mpce.mp.br/Dispensa/092022000024963.pdf</v>
      </c>
      <c r="S277" s="44" t="str">
        <f t="shared" ref="S277" si="33">HYPERLINK(R277,C277)</f>
        <v>09.2022.00002496-3</v>
      </c>
      <c r="T277" t="s">
        <v>1027</v>
      </c>
      <c r="U277" t="s">
        <v>465</v>
      </c>
    </row>
    <row r="278" spans="1:21" ht="63.75" x14ac:dyDescent="0.25">
      <c r="A278" s="3" t="s">
        <v>20</v>
      </c>
      <c r="B278" s="15" t="s">
        <v>475</v>
      </c>
      <c r="C278" s="41" t="str">
        <f>HYPERLINK("http://www8.mpce.mp.br/Inexigibilidade/09202021000245023.pdf","09.2021.00024502-3")</f>
        <v>09.2021.00024502-3</v>
      </c>
      <c r="D278" s="24">
        <v>44816</v>
      </c>
      <c r="E278" s="53" t="s">
        <v>1215</v>
      </c>
      <c r="F278" s="4" t="s">
        <v>463</v>
      </c>
      <c r="G278" s="7" t="str">
        <f t="shared" si="27"/>
        <v>2022NE001731</v>
      </c>
      <c r="H278" s="52" t="s">
        <v>1249</v>
      </c>
      <c r="I278" s="39" t="s">
        <v>227</v>
      </c>
      <c r="J278" s="30">
        <v>7373434000186</v>
      </c>
      <c r="L278" s="14"/>
      <c r="M278" t="s">
        <v>1182</v>
      </c>
      <c r="N278" t="str">
        <f t="shared" si="30"/>
        <v>http://www.mpce.mp.br/wp-content/uploads/2022/10/2022NE001731.pdf</v>
      </c>
    </row>
    <row r="279" spans="1:21" ht="63.75" x14ac:dyDescent="0.25">
      <c r="A279" s="3" t="s">
        <v>20</v>
      </c>
      <c r="B279" s="15" t="s">
        <v>475</v>
      </c>
      <c r="C279" s="41" t="str">
        <f>HYPERLINK("http://www8.mpce.mp.br/Inexigibilidade/09202021000245023.pdf","09.2021.00024502-3")</f>
        <v>09.2021.00024502-3</v>
      </c>
      <c r="D279" s="24">
        <v>44816</v>
      </c>
      <c r="E279" s="54" t="s">
        <v>1216</v>
      </c>
      <c r="F279" s="4" t="s">
        <v>463</v>
      </c>
      <c r="G279" s="7" t="str">
        <f t="shared" si="27"/>
        <v>2022NE001732</v>
      </c>
      <c r="H279" s="52" t="s">
        <v>1249</v>
      </c>
      <c r="I279" s="39" t="s">
        <v>227</v>
      </c>
      <c r="J279" s="30">
        <v>7373434000186</v>
      </c>
      <c r="L279" s="14"/>
      <c r="M279" t="s">
        <v>1183</v>
      </c>
      <c r="N279" t="str">
        <f t="shared" si="30"/>
        <v>http://www.mpce.mp.br/wp-content/uploads/2022/10/2022NE001732.pdf</v>
      </c>
    </row>
    <row r="280" spans="1:21" ht="42.75" x14ac:dyDescent="0.25">
      <c r="A280" s="3" t="s">
        <v>22</v>
      </c>
      <c r="B280" s="4" t="s">
        <v>462</v>
      </c>
      <c r="C280" s="41" t="str">
        <f>HYPERLINK("http://www.mpce.mp.br/wp-content/uploads/2022/08/Contrato-026-2020.pdf","38416/2018-4")</f>
        <v>38416/2018-4</v>
      </c>
      <c r="D280" s="24">
        <v>44816</v>
      </c>
      <c r="E280" s="48" t="s">
        <v>1217</v>
      </c>
      <c r="F280" s="4" t="s">
        <v>463</v>
      </c>
      <c r="G280" s="7" t="str">
        <f t="shared" si="27"/>
        <v>2022NE001735</v>
      </c>
      <c r="H280" s="52" t="s">
        <v>1247</v>
      </c>
      <c r="I280" s="39" t="s">
        <v>227</v>
      </c>
      <c r="J280" s="30">
        <v>7373434000186</v>
      </c>
      <c r="L280" s="14"/>
      <c r="M280" t="s">
        <v>1184</v>
      </c>
      <c r="N280" t="str">
        <f t="shared" si="30"/>
        <v>http://www.mpce.mp.br/wp-content/uploads/2022/10/2022NE001735.pdf</v>
      </c>
    </row>
    <row r="281" spans="1:21" ht="57" x14ac:dyDescent="0.25">
      <c r="A281" s="3" t="s">
        <v>22</v>
      </c>
      <c r="B281" s="4" t="s">
        <v>462</v>
      </c>
      <c r="C281" s="41" t="str">
        <f>HYPERLINK("http://www.mpce.mp.br/wp-content/uploads/2022/08/Contrato-026-2020.pdf","38416/2018-4")</f>
        <v>38416/2018-4</v>
      </c>
      <c r="D281" s="24">
        <v>44816</v>
      </c>
      <c r="E281" s="48" t="s">
        <v>1218</v>
      </c>
      <c r="F281" s="4" t="s">
        <v>463</v>
      </c>
      <c r="G281" s="7" t="str">
        <f t="shared" si="27"/>
        <v>2022NE001736</v>
      </c>
      <c r="H281" s="52" t="s">
        <v>1247</v>
      </c>
      <c r="I281" s="39" t="s">
        <v>227</v>
      </c>
      <c r="J281" s="30">
        <v>7373434000186</v>
      </c>
      <c r="L281" s="14"/>
      <c r="M281" t="s">
        <v>1185</v>
      </c>
      <c r="N281" t="str">
        <f t="shared" si="30"/>
        <v>http://www.mpce.mp.br/wp-content/uploads/2022/10/2022NE001736.pdf</v>
      </c>
    </row>
    <row r="282" spans="1:21" ht="114" x14ac:dyDescent="0.25">
      <c r="A282" s="3" t="s">
        <v>22</v>
      </c>
      <c r="B282" s="4" t="s">
        <v>23</v>
      </c>
      <c r="C282" s="41" t="str">
        <f>HYPERLINK("http://www.mpce.mp.br/wp-content/uploads/2022/08/Contrato-no-019-2014-CPL-PGJ-X-Eunice-Locacao-Imove-CAOPIJ.pdf","20602/2014-8")</f>
        <v>20602/2014-8</v>
      </c>
      <c r="D282" s="24">
        <v>44817</v>
      </c>
      <c r="E282" s="48" t="s">
        <v>1272</v>
      </c>
      <c r="F282" s="4" t="s">
        <v>145</v>
      </c>
      <c r="G282" s="7" t="str">
        <f t="shared" si="27"/>
        <v>2022NE001737</v>
      </c>
      <c r="H282" s="52" t="s">
        <v>1250</v>
      </c>
      <c r="I282" s="39" t="s">
        <v>250</v>
      </c>
      <c r="J282" s="30">
        <v>7340995000189</v>
      </c>
      <c r="L282" s="14"/>
      <c r="M282" t="s">
        <v>1186</v>
      </c>
      <c r="N282" t="str">
        <f t="shared" si="30"/>
        <v>http://www.mpce.mp.br/wp-content/uploads/2022/10/2022NE001737.pdf</v>
      </c>
    </row>
    <row r="283" spans="1:21" ht="128.25" x14ac:dyDescent="0.25">
      <c r="A283" s="3" t="s">
        <v>22</v>
      </c>
      <c r="B283" s="4" t="s">
        <v>23</v>
      </c>
      <c r="C283" s="41" t="str">
        <f>HYPERLINK("http://www.mpce.mp.br/wp-content/uploads/2022/08/CONTRATO-039-2019.pdf","12910/2019-4")</f>
        <v>12910/2019-4</v>
      </c>
      <c r="D283" s="24">
        <v>44817</v>
      </c>
      <c r="E283" s="48" t="s">
        <v>1273</v>
      </c>
      <c r="F283" s="4" t="s">
        <v>481</v>
      </c>
      <c r="G283" s="7" t="str">
        <f t="shared" si="27"/>
        <v>2022NE001739</v>
      </c>
      <c r="H283" s="52" t="s">
        <v>336</v>
      </c>
      <c r="I283" s="39" t="s">
        <v>240</v>
      </c>
      <c r="J283" s="30">
        <v>115681353</v>
      </c>
      <c r="L283" s="14"/>
      <c r="M283" t="s">
        <v>1187</v>
      </c>
      <c r="N283" t="str">
        <f t="shared" si="30"/>
        <v>http://www.mpce.mp.br/wp-content/uploads/2022/10/2022NE001739.pdf</v>
      </c>
    </row>
    <row r="284" spans="1:21" ht="114" x14ac:dyDescent="0.25">
      <c r="A284" s="3" t="s">
        <v>22</v>
      </c>
      <c r="B284" s="4" t="s">
        <v>23</v>
      </c>
      <c r="C284" s="41" t="str">
        <f>HYPERLINK("http://www.mpce.mp.br/wp-content/uploads/2022/08/Contrato-028-2015-PGJ-X-GALGANI-Locacao-de-Imovel-PROCAP.pdf","33570/2015-9")</f>
        <v>33570/2015-9</v>
      </c>
      <c r="D284" s="24">
        <v>44818</v>
      </c>
      <c r="E284" s="48" t="s">
        <v>1274</v>
      </c>
      <c r="F284" s="4" t="s">
        <v>479</v>
      </c>
      <c r="G284" s="7" t="str">
        <f t="shared" si="27"/>
        <v>2022NE001747</v>
      </c>
      <c r="H284" s="52" t="s">
        <v>1251</v>
      </c>
      <c r="I284" s="39" t="s">
        <v>242</v>
      </c>
      <c r="J284" s="30">
        <v>23017090353</v>
      </c>
      <c r="L284" s="14"/>
      <c r="M284" t="s">
        <v>1188</v>
      </c>
      <c r="N284" t="str">
        <f t="shared" si="30"/>
        <v>http://www.mpce.mp.br/wp-content/uploads/2022/10/2022NE001747.pdf</v>
      </c>
      <c r="T284" s="47"/>
    </row>
    <row r="285" spans="1:21" ht="51" x14ac:dyDescent="0.25">
      <c r="A285" s="3" t="s">
        <v>22</v>
      </c>
      <c r="B285" s="4" t="s">
        <v>1158</v>
      </c>
      <c r="C285" s="41" t="str">
        <f>HYPERLINK("http://www8.mpce.mp.br/Dispensa/092022000270030.pdf","09.2022.00027003-0")</f>
        <v>09.2022.00027003-0</v>
      </c>
      <c r="D285" s="24">
        <v>44818</v>
      </c>
      <c r="E285" s="39" t="s">
        <v>1275</v>
      </c>
      <c r="F285" s="4" t="s">
        <v>1285</v>
      </c>
      <c r="G285" s="7" t="str">
        <f t="shared" si="27"/>
        <v>2022NE001751</v>
      </c>
      <c r="H285" s="52" t="s">
        <v>1252</v>
      </c>
      <c r="I285" s="39" t="s">
        <v>1238</v>
      </c>
      <c r="J285" s="30">
        <v>21883166000173</v>
      </c>
      <c r="L285" s="14"/>
      <c r="M285" t="s">
        <v>1189</v>
      </c>
      <c r="N285" t="str">
        <f t="shared" si="30"/>
        <v>http://www.mpce.mp.br/wp-content/uploads/2022/10/2022NE001751.pdf</v>
      </c>
    </row>
    <row r="286" spans="1:21" ht="71.25" x14ac:dyDescent="0.25">
      <c r="A286" s="3" t="s">
        <v>20</v>
      </c>
      <c r="B286" s="15" t="s">
        <v>1286</v>
      </c>
      <c r="C286" s="41" t="str">
        <f>HYPERLINK("http://www.mpce.mp.br/wp-content/uploads/2022/08/Contrato-007-2019.pdf","48002/2017-0")</f>
        <v>48002/2017-0</v>
      </c>
      <c r="D286" s="24">
        <v>44823</v>
      </c>
      <c r="E286" s="48" t="s">
        <v>1276</v>
      </c>
      <c r="F286" s="4" t="s">
        <v>909</v>
      </c>
      <c r="G286" s="7" t="str">
        <f t="shared" si="27"/>
        <v>2022NE001770</v>
      </c>
      <c r="H286" s="52" t="s">
        <v>1253</v>
      </c>
      <c r="I286" s="39" t="s">
        <v>902</v>
      </c>
      <c r="J286" s="30">
        <v>7341423000114</v>
      </c>
      <c r="L286" s="14"/>
      <c r="M286" t="s">
        <v>1190</v>
      </c>
      <c r="N286" t="str">
        <f t="shared" si="30"/>
        <v>http://www.mpce.mp.br/wp-content/uploads/2022/10/2022NE001770.pdf</v>
      </c>
    </row>
    <row r="287" spans="1:21" ht="51" x14ac:dyDescent="0.25">
      <c r="A287" s="3" t="s">
        <v>20</v>
      </c>
      <c r="B287" s="15" t="s">
        <v>1286</v>
      </c>
      <c r="C287" s="41" t="str">
        <f>HYPERLINK("http://www.mpce.mp.br/wp-content/uploads/2022/08/Contrato-007-2019.pdf","48002/2017-0")</f>
        <v>48002/2017-0</v>
      </c>
      <c r="D287" s="24">
        <v>44823</v>
      </c>
      <c r="E287" s="48" t="s">
        <v>1277</v>
      </c>
      <c r="F287" s="4" t="s">
        <v>909</v>
      </c>
      <c r="G287" s="7" t="str">
        <f t="shared" si="27"/>
        <v>2022NE001771</v>
      </c>
      <c r="H287" s="52" t="s">
        <v>1254</v>
      </c>
      <c r="I287" s="39" t="s">
        <v>902</v>
      </c>
      <c r="J287" s="30">
        <v>7341423000114</v>
      </c>
      <c r="L287" s="14"/>
      <c r="M287" t="s">
        <v>1191</v>
      </c>
      <c r="N287" t="str">
        <f t="shared" si="30"/>
        <v>http://www.mpce.mp.br/wp-content/uploads/2022/10/2022NE001771.pdf</v>
      </c>
    </row>
    <row r="288" spans="1:21" ht="85.5" x14ac:dyDescent="0.25">
      <c r="A288" s="3" t="s">
        <v>22</v>
      </c>
      <c r="B288" s="4" t="s">
        <v>23</v>
      </c>
      <c r="C288" s="41" t="str">
        <f>HYPERLINK("http://www8.mpce.mp.br/Dispensa/092021000079244.pdf","09.2021.00007924-4")</f>
        <v>09.2021.00007924-4</v>
      </c>
      <c r="D288" s="24">
        <v>44823</v>
      </c>
      <c r="E288" s="48" t="s">
        <v>1278</v>
      </c>
      <c r="F288" s="4" t="s">
        <v>466</v>
      </c>
      <c r="G288" s="7" t="str">
        <f t="shared" si="27"/>
        <v>2022NE001773</v>
      </c>
      <c r="H288" s="52" t="s">
        <v>1255</v>
      </c>
      <c r="I288" s="39" t="s">
        <v>228</v>
      </c>
      <c r="J288" s="30">
        <v>22588967000179</v>
      </c>
      <c r="L288" s="14"/>
      <c r="M288" t="s">
        <v>1192</v>
      </c>
      <c r="N288" t="str">
        <f t="shared" si="30"/>
        <v>http://www.mpce.mp.br/wp-content/uploads/2022/10/2022NE001773.pdf</v>
      </c>
    </row>
    <row r="289" spans="1:21" ht="51" x14ac:dyDescent="0.25">
      <c r="A289" s="3" t="s">
        <v>20</v>
      </c>
      <c r="B289" s="15" t="s">
        <v>1286</v>
      </c>
      <c r="C289" s="41" t="str">
        <f>HYPERLINK("http://www.mpce.mp.br/wp-content/uploads/2022/08/Contrato-007-2019.pdf","48002/2017-0")</f>
        <v>48002/2017-0</v>
      </c>
      <c r="D289" s="24">
        <v>44826</v>
      </c>
      <c r="E289" s="39" t="s">
        <v>1279</v>
      </c>
      <c r="F289" s="4" t="s">
        <v>909</v>
      </c>
      <c r="G289" s="7" t="str">
        <f t="shared" si="27"/>
        <v>2022NE001795</v>
      </c>
      <c r="H289" s="52" t="s">
        <v>1256</v>
      </c>
      <c r="I289" s="39" t="s">
        <v>902</v>
      </c>
      <c r="J289" s="30">
        <v>7341423000114</v>
      </c>
      <c r="L289" s="14"/>
      <c r="M289" t="s">
        <v>1193</v>
      </c>
      <c r="N289" t="str">
        <f t="shared" si="30"/>
        <v>http://www.mpce.mp.br/wp-content/uploads/2022/10/2022NE001795.pdf</v>
      </c>
    </row>
    <row r="290" spans="1:21" ht="38.25" x14ac:dyDescent="0.25">
      <c r="A290" s="3" t="s">
        <v>20</v>
      </c>
      <c r="B290" s="15" t="s">
        <v>21</v>
      </c>
      <c r="C290" s="41" t="str">
        <f>HYPERLINK("http://www8.mpce.mp.br/Inexigibilidade/092022000229752.pdf","09.2022.00022975-2")</f>
        <v>09.2022.00022975-2</v>
      </c>
      <c r="D290" s="24">
        <v>44827</v>
      </c>
      <c r="E290" s="39" t="s">
        <v>1219</v>
      </c>
      <c r="F290" s="4" t="s">
        <v>128</v>
      </c>
      <c r="G290" s="7" t="str">
        <f t="shared" si="27"/>
        <v>2022NE001812</v>
      </c>
      <c r="H290" s="52" t="s">
        <v>1257</v>
      </c>
      <c r="I290" s="39" t="s">
        <v>1239</v>
      </c>
      <c r="J290" s="30">
        <v>45898856000164</v>
      </c>
      <c r="L290" s="14"/>
      <c r="M290" t="s">
        <v>1194</v>
      </c>
      <c r="N290" t="str">
        <f t="shared" si="30"/>
        <v>http://www.mpce.mp.br/wp-content/uploads/2022/10/2022NE001812.pdf</v>
      </c>
      <c r="R290" s="44" t="str">
        <f t="shared" ref="R290" si="34">"http://www8.mpce.mp.br/"&amp;PROPER(A290)&amp;"/"&amp;SUBSTITUTE(SUBSTITUTE(C290,".",""),"-","")&amp;".pdf"</f>
        <v>http://www8.mpce.mp.br/Inexigibilidade/092022000229752.pdf</v>
      </c>
      <c r="S290" s="44" t="str">
        <f t="shared" ref="S290" si="35">HYPERLINK(R290,C290)</f>
        <v>09.2022.00022975-2</v>
      </c>
      <c r="T290" t="s">
        <v>1067</v>
      </c>
      <c r="U290" t="s">
        <v>1068</v>
      </c>
    </row>
    <row r="291" spans="1:21" ht="89.25" x14ac:dyDescent="0.25">
      <c r="A291" s="3" t="s">
        <v>22</v>
      </c>
      <c r="B291" s="4" t="s">
        <v>1158</v>
      </c>
      <c r="C291" s="41" t="str">
        <f>HYPERLINK("http://www8.mpce.mp.br/Dispensa/092022000222704.pdf","09.2022.00022270-4")</f>
        <v>09.2022.00022270-4</v>
      </c>
      <c r="D291" s="24">
        <v>44830</v>
      </c>
      <c r="E291" s="39" t="s">
        <v>1280</v>
      </c>
      <c r="F291" s="4" t="s">
        <v>911</v>
      </c>
      <c r="G291" s="7" t="str">
        <f t="shared" si="27"/>
        <v>2022NE001814</v>
      </c>
      <c r="H291" s="52" t="s">
        <v>1258</v>
      </c>
      <c r="I291" s="39" t="s">
        <v>1240</v>
      </c>
      <c r="J291" s="30">
        <v>8289383000171</v>
      </c>
      <c r="L291" s="14"/>
      <c r="M291" t="s">
        <v>1195</v>
      </c>
      <c r="N291" t="str">
        <f t="shared" si="30"/>
        <v>http://www.mpce.mp.br/wp-content/uploads/2022/10/2022NE001814.pdf</v>
      </c>
      <c r="R291" s="44" t="str">
        <f t="shared" ref="R291:R309" si="36">"http://www8.mpce.mp.br/"&amp;PROPER(A291)&amp;"/"&amp;SUBSTITUTE(SUBSTITUTE(C291,".",""),"-","")&amp;".pdf"</f>
        <v>http://www8.mpce.mp.br/Dispensa/092022000222704.pdf</v>
      </c>
      <c r="S291" s="44" t="str">
        <f t="shared" ref="S291:S309" si="37">HYPERLINK(R291,C291)</f>
        <v>09.2022.00022270-4</v>
      </c>
      <c r="T291" t="s">
        <v>1305</v>
      </c>
      <c r="U291" t="s">
        <v>1287</v>
      </c>
    </row>
    <row r="292" spans="1:21" ht="89.25" x14ac:dyDescent="0.25">
      <c r="A292" s="3" t="s">
        <v>20</v>
      </c>
      <c r="B292" s="15" t="s">
        <v>475</v>
      </c>
      <c r="C292" s="41" t="str">
        <f>HYPERLINK("http://www8.mpce.mp.br/Inexigibilidade/092022000230804.pdf","09.2022.00023080-4")</f>
        <v>09.2022.00023080-4</v>
      </c>
      <c r="D292" s="24">
        <v>44831</v>
      </c>
      <c r="E292" s="39" t="s">
        <v>1281</v>
      </c>
      <c r="F292" s="4" t="s">
        <v>463</v>
      </c>
      <c r="G292" s="7" t="str">
        <f t="shared" si="27"/>
        <v>2022NE001836</v>
      </c>
      <c r="H292" s="52" t="s">
        <v>894</v>
      </c>
      <c r="I292" s="39" t="s">
        <v>1241</v>
      </c>
      <c r="J292" s="30">
        <v>13332769000159</v>
      </c>
      <c r="L292" s="14"/>
      <c r="M292" t="s">
        <v>1196</v>
      </c>
      <c r="N292" t="str">
        <f t="shared" si="30"/>
        <v>http://www.mpce.mp.br/wp-content/uploads/2022/10/2022NE001836.pdf</v>
      </c>
      <c r="R292" s="44" t="str">
        <f t="shared" si="36"/>
        <v>http://www8.mpce.mp.br/Inexigibilidade/092022000230804.pdf</v>
      </c>
      <c r="S292" s="44" t="str">
        <f t="shared" si="37"/>
        <v>09.2022.00023080-4</v>
      </c>
      <c r="T292" t="s">
        <v>1306</v>
      </c>
      <c r="U292" t="s">
        <v>1288</v>
      </c>
    </row>
    <row r="293" spans="1:21" ht="76.5" x14ac:dyDescent="0.25">
      <c r="A293" s="3" t="s">
        <v>20</v>
      </c>
      <c r="B293" s="15" t="s">
        <v>1289</v>
      </c>
      <c r="C293" s="41" t="str">
        <f>HYPERLINK("http://www8.mpce.mp.br/Inexigibilidade/092022000345023.pdf","09.2022.00034502-3")</f>
        <v>09.2022.00034502-3</v>
      </c>
      <c r="D293" s="24">
        <v>44832</v>
      </c>
      <c r="E293" s="39" t="s">
        <v>1282</v>
      </c>
      <c r="F293" s="4" t="s">
        <v>463</v>
      </c>
      <c r="G293" s="7" t="str">
        <f t="shared" si="27"/>
        <v>2022NE001841</v>
      </c>
      <c r="H293" s="52" t="s">
        <v>1259</v>
      </c>
      <c r="I293" s="39" t="s">
        <v>227</v>
      </c>
      <c r="J293" s="30">
        <v>7373434000186</v>
      </c>
      <c r="L293" s="14"/>
      <c r="M293" t="s">
        <v>1197</v>
      </c>
      <c r="N293" t="str">
        <f t="shared" si="30"/>
        <v>http://www.mpce.mp.br/wp-content/uploads/2022/10/2022NE001841.pdf</v>
      </c>
      <c r="R293" s="44" t="str">
        <f t="shared" si="36"/>
        <v>http://www8.mpce.mp.br/Inexigibilidade/092022000345023.pdf</v>
      </c>
      <c r="S293" s="44" t="str">
        <f t="shared" si="37"/>
        <v>09.2022.00034502-3</v>
      </c>
      <c r="T293" t="s">
        <v>1307</v>
      </c>
      <c r="U293" t="s">
        <v>1291</v>
      </c>
    </row>
    <row r="294" spans="1:21" ht="76.5" x14ac:dyDescent="0.25">
      <c r="A294" s="3" t="s">
        <v>20</v>
      </c>
      <c r="B294" s="15" t="s">
        <v>1290</v>
      </c>
      <c r="C294" s="41" t="str">
        <f>HYPERLINK("http://www8.mpce.mp.br/Inexigibilidade/092022000345023.pdf","09.2022.00034502-3")</f>
        <v>09.2022.00034502-3</v>
      </c>
      <c r="D294" s="24">
        <v>44832</v>
      </c>
      <c r="E294" s="39" t="s">
        <v>1283</v>
      </c>
      <c r="F294" s="4" t="s">
        <v>463</v>
      </c>
      <c r="G294" s="7" t="str">
        <f t="shared" si="27"/>
        <v>2022NE001842</v>
      </c>
      <c r="H294" s="52" t="s">
        <v>1259</v>
      </c>
      <c r="I294" s="39" t="s">
        <v>227</v>
      </c>
      <c r="J294" s="30">
        <v>7373434000186</v>
      </c>
      <c r="L294" s="14"/>
      <c r="M294" t="s">
        <v>1198</v>
      </c>
      <c r="N294" t="str">
        <f t="shared" si="30"/>
        <v>http://www.mpce.mp.br/wp-content/uploads/2022/10/2022NE001842.pdf</v>
      </c>
      <c r="R294" s="44" t="str">
        <f t="shared" si="36"/>
        <v>http://www8.mpce.mp.br/Inexigibilidade/092022000345023.pdf</v>
      </c>
      <c r="S294" s="44" t="str">
        <f t="shared" si="37"/>
        <v>09.2022.00034502-3</v>
      </c>
      <c r="T294" t="s">
        <v>1307</v>
      </c>
      <c r="U294" t="s">
        <v>1291</v>
      </c>
    </row>
    <row r="295" spans="1:21" ht="51" x14ac:dyDescent="0.25">
      <c r="A295" s="3" t="s">
        <v>20</v>
      </c>
      <c r="B295" s="15" t="s">
        <v>21</v>
      </c>
      <c r="C295" s="41" t="str">
        <f>HYPERLINK("http://www8.mpce.mp.br/Inexigibilidade/092022000232979.pdf","09.2022.00023297-9")</f>
        <v>09.2022.00023297-9</v>
      </c>
      <c r="D295" s="24">
        <v>44833</v>
      </c>
      <c r="E295" s="39" t="s">
        <v>1284</v>
      </c>
      <c r="F295" s="4" t="s">
        <v>128</v>
      </c>
      <c r="G295" s="7" t="str">
        <f t="shared" si="27"/>
        <v>2022NE001868</v>
      </c>
      <c r="H295" s="52" t="s">
        <v>1260</v>
      </c>
      <c r="I295" s="39" t="s">
        <v>711</v>
      </c>
      <c r="J295" s="30">
        <v>7040108000157</v>
      </c>
      <c r="L295" s="14"/>
      <c r="M295" t="s">
        <v>1199</v>
      </c>
      <c r="N295" t="str">
        <f t="shared" si="30"/>
        <v>http://www.mpce.mp.br/wp-content/uploads/2022/10/2022NE001868.pdf</v>
      </c>
      <c r="R295" s="44" t="str">
        <f t="shared" si="36"/>
        <v>http://www8.mpce.mp.br/Inexigibilidade/092022000232979.pdf</v>
      </c>
      <c r="S295" s="44" t="str">
        <f t="shared" si="37"/>
        <v>09.2022.00023297-9</v>
      </c>
      <c r="T295" t="s">
        <v>1085</v>
      </c>
      <c r="U295" t="s">
        <v>1086</v>
      </c>
    </row>
    <row r="296" spans="1:21" ht="25.5" x14ac:dyDescent="0.25">
      <c r="A296" s="3" t="s">
        <v>20</v>
      </c>
      <c r="B296" s="15" t="s">
        <v>21</v>
      </c>
      <c r="C296" s="41" t="str">
        <f>HYPERLINK("http://www8.mpce.mp.br/Inexigibilidade/092022000230092.pdf","09.2022.00023009-2")</f>
        <v>09.2022.00023009-2</v>
      </c>
      <c r="D296" s="24">
        <v>44833</v>
      </c>
      <c r="E296" s="39" t="s">
        <v>1220</v>
      </c>
      <c r="F296" s="4" t="s">
        <v>128</v>
      </c>
      <c r="G296" s="7" t="str">
        <f t="shared" si="27"/>
        <v>2022NE001880</v>
      </c>
      <c r="H296" s="52" t="s">
        <v>1261</v>
      </c>
      <c r="I296" s="39" t="s">
        <v>726</v>
      </c>
      <c r="J296" s="30">
        <v>5537196000171</v>
      </c>
      <c r="L296" s="14"/>
      <c r="M296" t="s">
        <v>1200</v>
      </c>
      <c r="N296" t="str">
        <f t="shared" si="30"/>
        <v>http://www.mpce.mp.br/wp-content/uploads/2022/10/2022NE001880.pdf</v>
      </c>
      <c r="R296" s="44" t="str">
        <f t="shared" si="36"/>
        <v>http://www8.mpce.mp.br/Inexigibilidade/092022000230092.pdf</v>
      </c>
      <c r="S296" s="44" t="str">
        <f t="shared" si="37"/>
        <v>09.2022.00023009-2</v>
      </c>
      <c r="T296" t="s">
        <v>1079</v>
      </c>
      <c r="U296" t="s">
        <v>1080</v>
      </c>
    </row>
    <row r="297" spans="1:21" ht="38.25" x14ac:dyDescent="0.25">
      <c r="A297" s="3" t="s">
        <v>20</v>
      </c>
      <c r="B297" s="15" t="s">
        <v>21</v>
      </c>
      <c r="C297" s="41" t="str">
        <f>HYPERLINK("http://www8.mpce.mp.br/Inexigibilidade/092022000358266.pdf","09.2022.00035826-6")</f>
        <v>09.2022.00035826-6</v>
      </c>
      <c r="D297" s="24">
        <v>44834</v>
      </c>
      <c r="E297" s="39" t="s">
        <v>1221</v>
      </c>
      <c r="F297" s="4" t="s">
        <v>128</v>
      </c>
      <c r="G297" s="7" t="str">
        <f t="shared" si="27"/>
        <v>2022NE001906</v>
      </c>
      <c r="H297" s="52" t="s">
        <v>355</v>
      </c>
      <c r="I297" s="39" t="s">
        <v>254</v>
      </c>
      <c r="J297" s="30">
        <v>7040108000157</v>
      </c>
      <c r="L297" s="14"/>
      <c r="M297" t="s">
        <v>1201</v>
      </c>
      <c r="N297" t="str">
        <f t="shared" si="30"/>
        <v>http://www.mpce.mp.br/wp-content/uploads/2022/10/2022NE001906.pdf</v>
      </c>
      <c r="R297" s="44" t="str">
        <f t="shared" si="36"/>
        <v>http://www8.mpce.mp.br/Inexigibilidade/092022000358266.pdf</v>
      </c>
      <c r="S297" s="44" t="str">
        <f t="shared" si="37"/>
        <v>09.2022.00035826-6</v>
      </c>
      <c r="T297" t="s">
        <v>1308</v>
      </c>
      <c r="U297" t="s">
        <v>1292</v>
      </c>
    </row>
    <row r="298" spans="1:21" ht="38.25" x14ac:dyDescent="0.25">
      <c r="A298" s="3" t="s">
        <v>20</v>
      </c>
      <c r="B298" s="15" t="s">
        <v>21</v>
      </c>
      <c r="C298" s="41" t="str">
        <f>HYPERLINK("http://www8.mpce.mp.br/Inexigibilidade/092022000357556.pdf","09.2022.00035755-6")</f>
        <v>09.2022.00035755-6</v>
      </c>
      <c r="D298" s="24">
        <v>44834</v>
      </c>
      <c r="E298" s="39" t="s">
        <v>1222</v>
      </c>
      <c r="F298" s="4" t="s">
        <v>128</v>
      </c>
      <c r="G298" s="7" t="str">
        <f t="shared" si="27"/>
        <v>2022NE001907</v>
      </c>
      <c r="H298" s="52" t="s">
        <v>545</v>
      </c>
      <c r="I298" s="39" t="s">
        <v>88</v>
      </c>
      <c r="J298" s="30">
        <v>7620701000172</v>
      </c>
      <c r="L298" s="14"/>
      <c r="M298" t="s">
        <v>1202</v>
      </c>
      <c r="N298" t="str">
        <f t="shared" si="30"/>
        <v>http://www.mpce.mp.br/wp-content/uploads/2022/10/2022NE001907.pdf</v>
      </c>
      <c r="R298" s="44" t="str">
        <f t="shared" si="36"/>
        <v>http://www8.mpce.mp.br/Inexigibilidade/092022000357556.pdf</v>
      </c>
      <c r="S298" s="44" t="str">
        <f t="shared" si="37"/>
        <v>09.2022.00035755-6</v>
      </c>
      <c r="T298" t="s">
        <v>1309</v>
      </c>
      <c r="U298" t="s">
        <v>1293</v>
      </c>
    </row>
    <row r="299" spans="1:21" ht="38.25" x14ac:dyDescent="0.25">
      <c r="A299" s="3" t="s">
        <v>20</v>
      </c>
      <c r="B299" s="15" t="s">
        <v>21</v>
      </c>
      <c r="C299" s="41" t="str">
        <f>HYPERLINK("http://www8.mpce.mp.br/Inexigibilidade/092022000357601.pdf","09.2022.00035760-1")</f>
        <v>09.2022.00035760-1</v>
      </c>
      <c r="D299" s="24">
        <v>44834</v>
      </c>
      <c r="E299" s="39" t="s">
        <v>1223</v>
      </c>
      <c r="F299" s="4" t="s">
        <v>128</v>
      </c>
      <c r="G299" s="7" t="str">
        <f t="shared" si="27"/>
        <v>2022NE001908</v>
      </c>
      <c r="H299" s="52" t="s">
        <v>359</v>
      </c>
      <c r="I299" s="39" t="s">
        <v>60</v>
      </c>
      <c r="J299" s="30">
        <v>7113566000179</v>
      </c>
      <c r="L299" s="14"/>
      <c r="M299" t="s">
        <v>1203</v>
      </c>
      <c r="N299" t="str">
        <f t="shared" si="30"/>
        <v>http://www.mpce.mp.br/wp-content/uploads/2022/10/2022NE001908.pdf</v>
      </c>
      <c r="R299" s="44" t="str">
        <f t="shared" si="36"/>
        <v>http://www8.mpce.mp.br/Inexigibilidade/092022000357601.pdf</v>
      </c>
      <c r="S299" s="44" t="str">
        <f t="shared" si="37"/>
        <v>09.2022.00035760-1</v>
      </c>
      <c r="T299" t="s">
        <v>1310</v>
      </c>
      <c r="U299" t="s">
        <v>1294</v>
      </c>
    </row>
    <row r="300" spans="1:21" ht="38.25" x14ac:dyDescent="0.25">
      <c r="A300" s="3" t="s">
        <v>20</v>
      </c>
      <c r="B300" s="15" t="s">
        <v>21</v>
      </c>
      <c r="C300" s="41" t="str">
        <f>HYPERLINK("http://www8.mpce.mp.br/Inexigibilidade/092022000357689.pdf","09.2022.00035768-9")</f>
        <v>09.2022.00035768-9</v>
      </c>
      <c r="D300" s="24">
        <v>44834</v>
      </c>
      <c r="E300" s="39" t="s">
        <v>1224</v>
      </c>
      <c r="F300" s="4" t="s">
        <v>128</v>
      </c>
      <c r="G300" s="7" t="str">
        <f t="shared" si="27"/>
        <v>2022NE001909</v>
      </c>
      <c r="H300" s="52" t="s">
        <v>545</v>
      </c>
      <c r="I300" s="39" t="s">
        <v>563</v>
      </c>
      <c r="J300" s="30">
        <v>7172885000155</v>
      </c>
      <c r="L300" s="14"/>
      <c r="M300" t="s">
        <v>1204</v>
      </c>
      <c r="N300" t="str">
        <f t="shared" si="30"/>
        <v>http://www.mpce.mp.br/wp-content/uploads/2022/10/2022NE001909.pdf</v>
      </c>
      <c r="R300" s="44" t="str">
        <f t="shared" si="36"/>
        <v>http://www8.mpce.mp.br/Inexigibilidade/092022000357689.pdf</v>
      </c>
      <c r="S300" s="44" t="str">
        <f t="shared" si="37"/>
        <v>09.2022.00035768-9</v>
      </c>
      <c r="T300" t="s">
        <v>1311</v>
      </c>
      <c r="U300" t="s">
        <v>1295</v>
      </c>
    </row>
    <row r="301" spans="1:21" ht="38.25" x14ac:dyDescent="0.25">
      <c r="A301" s="3" t="s">
        <v>20</v>
      </c>
      <c r="B301" s="15" t="s">
        <v>21</v>
      </c>
      <c r="C301" s="41" t="str">
        <f>HYPERLINK("http://www8.mpce.mp.br/Inexigibilidade/092022000357723.pdf","09.2022.00035772-3")</f>
        <v>09.2022.00035772-3</v>
      </c>
      <c r="D301" s="24">
        <v>44834</v>
      </c>
      <c r="E301" s="39" t="s">
        <v>1225</v>
      </c>
      <c r="F301" s="4" t="s">
        <v>128</v>
      </c>
      <c r="G301" s="7" t="str">
        <f t="shared" si="27"/>
        <v>2022NE001910</v>
      </c>
      <c r="H301" s="52" t="s">
        <v>545</v>
      </c>
      <c r="I301" s="39" t="s">
        <v>50</v>
      </c>
      <c r="J301" s="30">
        <v>7476369000114</v>
      </c>
      <c r="L301" s="14"/>
      <c r="M301" t="s">
        <v>1205</v>
      </c>
      <c r="N301" t="str">
        <f t="shared" si="30"/>
        <v>http://www.mpce.mp.br/wp-content/uploads/2022/10/2022NE001910.pdf</v>
      </c>
      <c r="R301" s="44" t="str">
        <f t="shared" si="36"/>
        <v>http://www8.mpce.mp.br/Inexigibilidade/092022000357723.pdf</v>
      </c>
      <c r="S301" s="44" t="str">
        <f t="shared" si="37"/>
        <v>09.2022.00035772-3</v>
      </c>
      <c r="T301" t="s">
        <v>1312</v>
      </c>
      <c r="U301" t="s">
        <v>1296</v>
      </c>
    </row>
    <row r="302" spans="1:21" ht="38.25" x14ac:dyDescent="0.25">
      <c r="A302" s="3" t="s">
        <v>20</v>
      </c>
      <c r="B302" s="15" t="s">
        <v>21</v>
      </c>
      <c r="C302" s="41" t="str">
        <f>HYPERLINK("http://www8.mpce.mp.br/Inexigibilidade/092022000357767.pdf","09.2022.00035776-7")</f>
        <v>09.2022.00035776-7</v>
      </c>
      <c r="D302" s="24">
        <v>44834</v>
      </c>
      <c r="E302" s="39" t="s">
        <v>1226</v>
      </c>
      <c r="F302" s="4" t="s">
        <v>128</v>
      </c>
      <c r="G302" s="7" t="str">
        <f t="shared" si="27"/>
        <v>2022NE001911</v>
      </c>
      <c r="H302" s="52" t="s">
        <v>1262</v>
      </c>
      <c r="I302" s="39" t="s">
        <v>45</v>
      </c>
      <c r="J302" s="30">
        <v>5537196000171</v>
      </c>
      <c r="L302" s="14"/>
      <c r="M302" t="s">
        <v>1206</v>
      </c>
      <c r="N302" t="str">
        <f t="shared" si="30"/>
        <v>http://www.mpce.mp.br/wp-content/uploads/2022/10/2022NE001911.pdf</v>
      </c>
      <c r="R302" s="44" t="str">
        <f t="shared" si="36"/>
        <v>http://www8.mpce.mp.br/Inexigibilidade/092022000357767.pdf</v>
      </c>
      <c r="S302" s="44" t="str">
        <f t="shared" si="37"/>
        <v>09.2022.00035776-7</v>
      </c>
      <c r="T302" t="s">
        <v>1313</v>
      </c>
      <c r="U302" t="s">
        <v>1297</v>
      </c>
    </row>
    <row r="303" spans="1:21" ht="38.25" x14ac:dyDescent="0.25">
      <c r="A303" s="3" t="s">
        <v>20</v>
      </c>
      <c r="B303" s="15" t="s">
        <v>21</v>
      </c>
      <c r="C303" s="41" t="str">
        <f>HYPERLINK("http://www8.mpce.mp.br/Inexigibilidade/092022000357834.pdf","09.2022.00035783-4")</f>
        <v>09.2022.00035783-4</v>
      </c>
      <c r="D303" s="24">
        <v>44834</v>
      </c>
      <c r="E303" s="39" t="s">
        <v>1227</v>
      </c>
      <c r="F303" s="4" t="s">
        <v>128</v>
      </c>
      <c r="G303" s="7" t="str">
        <f t="shared" si="27"/>
        <v>2022NE001912</v>
      </c>
      <c r="H303" s="52" t="s">
        <v>545</v>
      </c>
      <c r="I303" s="39" t="s">
        <v>260</v>
      </c>
      <c r="J303" s="30">
        <v>7508138000145</v>
      </c>
      <c r="L303" s="14"/>
      <c r="M303" t="s">
        <v>1207</v>
      </c>
      <c r="N303" t="str">
        <f t="shared" si="30"/>
        <v>http://www.mpce.mp.br/wp-content/uploads/2022/10/2022NE001912.pdf</v>
      </c>
      <c r="R303" s="44" t="str">
        <f t="shared" si="36"/>
        <v>http://www8.mpce.mp.br/Inexigibilidade/092022000357834.pdf</v>
      </c>
      <c r="S303" s="44" t="str">
        <f t="shared" si="37"/>
        <v>09.2022.00035783-4</v>
      </c>
      <c r="T303" t="s">
        <v>1314</v>
      </c>
      <c r="U303" t="s">
        <v>1298</v>
      </c>
    </row>
    <row r="304" spans="1:21" ht="38.25" x14ac:dyDescent="0.25">
      <c r="A304" s="3" t="s">
        <v>20</v>
      </c>
      <c r="B304" s="15" t="s">
        <v>21</v>
      </c>
      <c r="C304" s="41" t="str">
        <f>HYPERLINK("http://www8.mpce.mp.br/Inexigibilidade/092022000357867.pdf","09.2022.00035786-7")</f>
        <v>09.2022.00035786-7</v>
      </c>
      <c r="D304" s="24">
        <v>44834</v>
      </c>
      <c r="E304" s="39" t="s">
        <v>1228</v>
      </c>
      <c r="F304" s="4" t="s">
        <v>128</v>
      </c>
      <c r="G304" s="7" t="str">
        <f t="shared" si="27"/>
        <v>2022NE001913</v>
      </c>
      <c r="H304" s="52" t="s">
        <v>545</v>
      </c>
      <c r="I304" s="39" t="s">
        <v>35</v>
      </c>
      <c r="J304" s="30">
        <v>5722202000160</v>
      </c>
      <c r="L304" s="14"/>
      <c r="M304" t="s">
        <v>1208</v>
      </c>
      <c r="N304" t="str">
        <f t="shared" si="30"/>
        <v>http://www.mpce.mp.br/wp-content/uploads/2022/10/2022NE001913.pdf</v>
      </c>
      <c r="R304" s="44" t="str">
        <f t="shared" si="36"/>
        <v>http://www8.mpce.mp.br/Inexigibilidade/092022000357867.pdf</v>
      </c>
      <c r="S304" s="44" t="str">
        <f t="shared" si="37"/>
        <v>09.2022.00035786-7</v>
      </c>
      <c r="T304" t="s">
        <v>1315</v>
      </c>
      <c r="U304" t="s">
        <v>1299</v>
      </c>
    </row>
    <row r="305" spans="1:21" ht="38.25" x14ac:dyDescent="0.25">
      <c r="A305" s="3" t="s">
        <v>20</v>
      </c>
      <c r="B305" s="15" t="s">
        <v>21</v>
      </c>
      <c r="C305" s="41" t="str">
        <f>HYPERLINK("http://www8.mpce.mp.br/Inexigibilidade/092022000358155.pdf","09.2022.00035815-5")</f>
        <v>09.2022.00035815-5</v>
      </c>
      <c r="D305" s="24">
        <v>44834</v>
      </c>
      <c r="E305" s="39" t="s">
        <v>1229</v>
      </c>
      <c r="F305" s="4" t="s">
        <v>128</v>
      </c>
      <c r="G305" s="7" t="str">
        <f t="shared" si="27"/>
        <v>2022NE001914</v>
      </c>
      <c r="H305" s="52" t="s">
        <v>549</v>
      </c>
      <c r="I305" s="39" t="s">
        <v>40</v>
      </c>
      <c r="J305" s="30">
        <v>29038683000158</v>
      </c>
      <c r="L305" s="14"/>
      <c r="M305" t="s">
        <v>1209</v>
      </c>
      <c r="N305" t="str">
        <f t="shared" si="30"/>
        <v>http://www.mpce.mp.br/wp-content/uploads/2022/10/2022NE001914.pdf</v>
      </c>
      <c r="R305" s="44" t="str">
        <f t="shared" si="36"/>
        <v>http://www8.mpce.mp.br/Inexigibilidade/092022000358155.pdf</v>
      </c>
      <c r="S305" s="44" t="str">
        <f t="shared" si="37"/>
        <v>09.2022.00035815-5</v>
      </c>
      <c r="T305" t="s">
        <v>1316</v>
      </c>
      <c r="U305" t="s">
        <v>1300</v>
      </c>
    </row>
    <row r="306" spans="1:21" ht="38.25" x14ac:dyDescent="0.25">
      <c r="A306" s="3" t="s">
        <v>20</v>
      </c>
      <c r="B306" s="15" t="s">
        <v>21</v>
      </c>
      <c r="C306" s="41" t="str">
        <f>HYPERLINK("http://www8.mpce.mp.br/Inexigibilidade/092022000357978.pdf","09.2022.00035797-8")</f>
        <v>09.2022.00035797-8</v>
      </c>
      <c r="D306" s="24">
        <v>44834</v>
      </c>
      <c r="E306" s="39" t="s">
        <v>1230</v>
      </c>
      <c r="F306" s="4" t="s">
        <v>128</v>
      </c>
      <c r="G306" s="7" t="str">
        <f t="shared" si="27"/>
        <v>2022NE001915</v>
      </c>
      <c r="H306" s="52" t="s">
        <v>1262</v>
      </c>
      <c r="I306" s="39" t="s">
        <v>68</v>
      </c>
      <c r="J306" s="30">
        <v>7625932000179</v>
      </c>
      <c r="L306" s="14"/>
      <c r="M306" t="s">
        <v>1210</v>
      </c>
      <c r="N306" t="str">
        <f t="shared" si="30"/>
        <v>http://www.mpce.mp.br/wp-content/uploads/2022/10/2022NE001915.pdf</v>
      </c>
      <c r="R306" s="44" t="str">
        <f t="shared" si="36"/>
        <v>http://www8.mpce.mp.br/Inexigibilidade/092022000357978.pdf</v>
      </c>
      <c r="S306" s="44" t="str">
        <f t="shared" si="37"/>
        <v>09.2022.00035797-8</v>
      </c>
      <c r="T306" t="s">
        <v>1317</v>
      </c>
      <c r="U306" t="s">
        <v>1301</v>
      </c>
    </row>
    <row r="307" spans="1:21" ht="38.25" x14ac:dyDescent="0.25">
      <c r="A307" s="3" t="s">
        <v>20</v>
      </c>
      <c r="B307" s="15" t="s">
        <v>21</v>
      </c>
      <c r="C307" s="41" t="str">
        <f>HYPERLINK("http://www8.mpce.mp.br/Inexigibilidade/092022000358000.pdf","09.2022.00035800-0")</f>
        <v>09.2022.00035800-0</v>
      </c>
      <c r="D307" s="24">
        <v>44834</v>
      </c>
      <c r="E307" s="39" t="s">
        <v>1231</v>
      </c>
      <c r="F307" s="4" t="s">
        <v>128</v>
      </c>
      <c r="G307" s="7" t="str">
        <f t="shared" si="27"/>
        <v>2022NE001916</v>
      </c>
      <c r="H307" s="52" t="s">
        <v>551</v>
      </c>
      <c r="I307" s="39" t="s">
        <v>73</v>
      </c>
      <c r="J307" s="30">
        <v>7676836000150</v>
      </c>
      <c r="L307" s="14"/>
      <c r="M307" t="s">
        <v>1211</v>
      </c>
      <c r="N307" t="str">
        <f t="shared" si="30"/>
        <v>http://www.mpce.mp.br/wp-content/uploads/2022/10/2022NE001916.pdf</v>
      </c>
      <c r="R307" s="44" t="str">
        <f t="shared" si="36"/>
        <v>http://www8.mpce.mp.br/Inexigibilidade/092022000358000.pdf</v>
      </c>
      <c r="S307" s="44" t="str">
        <f t="shared" si="37"/>
        <v>09.2022.00035800-0</v>
      </c>
      <c r="T307" t="s">
        <v>1318</v>
      </c>
      <c r="U307" t="s">
        <v>1302</v>
      </c>
    </row>
    <row r="308" spans="1:21" ht="38.25" x14ac:dyDescent="0.25">
      <c r="A308" s="3" t="s">
        <v>20</v>
      </c>
      <c r="B308" s="15" t="s">
        <v>21</v>
      </c>
      <c r="C308" s="41" t="str">
        <f>HYPERLINK("http://www8.mpce.mp.br/Inexigibilidade/092022000358122.pdf","09.2022.00035812-2")</f>
        <v>09.2022.00035812-2</v>
      </c>
      <c r="D308" s="24">
        <v>44834</v>
      </c>
      <c r="E308" s="39" t="s">
        <v>1232</v>
      </c>
      <c r="F308" s="4" t="s">
        <v>128</v>
      </c>
      <c r="G308" s="7" t="str">
        <f t="shared" si="27"/>
        <v>2022NE001917</v>
      </c>
      <c r="H308" s="52" t="s">
        <v>546</v>
      </c>
      <c r="I308" s="39" t="s">
        <v>78</v>
      </c>
      <c r="J308" s="30">
        <v>7742778000115</v>
      </c>
      <c r="L308" s="14"/>
      <c r="M308" t="s">
        <v>1212</v>
      </c>
      <c r="N308" t="str">
        <f t="shared" si="30"/>
        <v>http://www.mpce.mp.br/wp-content/uploads/2022/10/2022NE001917.pdf</v>
      </c>
      <c r="R308" s="44" t="str">
        <f t="shared" si="36"/>
        <v>http://www8.mpce.mp.br/Inexigibilidade/092022000358122.pdf</v>
      </c>
      <c r="S308" s="44" t="str">
        <f t="shared" si="37"/>
        <v>09.2022.00035812-2</v>
      </c>
      <c r="T308" t="s">
        <v>1319</v>
      </c>
      <c r="U308" t="s">
        <v>1303</v>
      </c>
    </row>
    <row r="309" spans="1:21" ht="38.25" x14ac:dyDescent="0.25">
      <c r="A309" s="3" t="s">
        <v>20</v>
      </c>
      <c r="B309" s="15" t="s">
        <v>21</v>
      </c>
      <c r="C309" s="41" t="str">
        <f>HYPERLINK("http://www8.mpce.mp.br/Inexigibilidade/092022000358211.pdf","09.2022.00035821-1")</f>
        <v>09.2022.00035821-1</v>
      </c>
      <c r="D309" s="24">
        <v>44834</v>
      </c>
      <c r="E309" s="39" t="s">
        <v>1233</v>
      </c>
      <c r="F309" s="4" t="s">
        <v>128</v>
      </c>
      <c r="G309" s="7" t="str">
        <f t="shared" si="27"/>
        <v>2022NE001918</v>
      </c>
      <c r="H309" s="52" t="s">
        <v>548</v>
      </c>
      <c r="I309" s="39" t="s">
        <v>83</v>
      </c>
      <c r="J309" s="30">
        <v>7817778000137</v>
      </c>
      <c r="L309" s="14"/>
      <c r="M309" t="s">
        <v>1213</v>
      </c>
      <c r="N309" t="str">
        <f t="shared" si="30"/>
        <v>http://www.mpce.mp.br/wp-content/uploads/2022/10/2022NE001918.pdf</v>
      </c>
      <c r="R309" s="44" t="str">
        <f t="shared" si="36"/>
        <v>http://www8.mpce.mp.br/Inexigibilidade/092022000358211.pdf</v>
      </c>
      <c r="S309" s="44" t="str">
        <f t="shared" si="37"/>
        <v>09.2022.00035821-1</v>
      </c>
      <c r="T309" t="s">
        <v>1320</v>
      </c>
      <c r="U309" t="s">
        <v>1304</v>
      </c>
    </row>
    <row r="310" spans="1:21" x14ac:dyDescent="0.25">
      <c r="A310" s="3"/>
      <c r="B310" s="4"/>
      <c r="C310" s="4"/>
      <c r="D310" s="5"/>
      <c r="E310" s="10"/>
      <c r="F310" s="4"/>
      <c r="G310" s="7"/>
      <c r="H310" s="12"/>
      <c r="I310" s="6"/>
      <c r="J310" s="20"/>
      <c r="L310" s="14"/>
    </row>
    <row r="311" spans="1:21" x14ac:dyDescent="0.25">
      <c r="A311" s="65"/>
      <c r="B311" s="66"/>
      <c r="C311" s="66"/>
      <c r="D311" s="66"/>
      <c r="E311" s="66"/>
      <c r="F311" s="66"/>
      <c r="G311" s="66"/>
      <c r="H311" s="66"/>
      <c r="I311" s="66"/>
      <c r="J311" s="66"/>
    </row>
    <row r="312" spans="1:21" x14ac:dyDescent="0.25">
      <c r="A312" s="67"/>
      <c r="B312" s="67"/>
      <c r="C312" s="67"/>
      <c r="D312" s="67"/>
      <c r="E312" s="67"/>
      <c r="F312" s="67"/>
      <c r="G312" s="67"/>
      <c r="H312" s="67"/>
      <c r="I312" s="67"/>
      <c r="J312" s="67"/>
    </row>
    <row r="313" spans="1:21" x14ac:dyDescent="0.25">
      <c r="A313" s="67"/>
      <c r="B313" s="67"/>
      <c r="C313" s="67"/>
      <c r="D313" s="67"/>
      <c r="E313" s="67"/>
      <c r="F313" s="67"/>
      <c r="G313" s="67"/>
      <c r="H313" s="67"/>
      <c r="I313" s="67"/>
      <c r="J313" s="67"/>
    </row>
    <row r="314" spans="1:21" x14ac:dyDescent="0.25">
      <c r="A314" s="67"/>
      <c r="B314" s="67"/>
      <c r="C314" s="67"/>
      <c r="D314" s="67"/>
      <c r="E314" s="67"/>
      <c r="F314" s="67"/>
      <c r="G314" s="67"/>
      <c r="H314" s="67"/>
      <c r="I314" s="67"/>
      <c r="J314" s="67"/>
    </row>
    <row r="315" spans="1:21" x14ac:dyDescent="0.25">
      <c r="A315" s="67"/>
      <c r="B315" s="67"/>
      <c r="C315" s="67"/>
      <c r="D315" s="67"/>
      <c r="E315" s="67"/>
      <c r="F315" s="67"/>
      <c r="G315" s="67"/>
      <c r="H315" s="67"/>
      <c r="I315" s="67"/>
      <c r="J315" s="67"/>
    </row>
    <row r="316" spans="1:21" x14ac:dyDescent="0.25">
      <c r="A316" s="67"/>
      <c r="B316" s="67"/>
      <c r="C316" s="67"/>
      <c r="D316" s="67"/>
      <c r="E316" s="67"/>
      <c r="F316" s="67"/>
      <c r="G316" s="67"/>
      <c r="H316" s="67"/>
      <c r="I316" s="67"/>
      <c r="J316" s="67"/>
    </row>
    <row r="317" spans="1:21" x14ac:dyDescent="0.25">
      <c r="A317" s="67"/>
      <c r="B317" s="67"/>
      <c r="C317" s="67"/>
      <c r="D317" s="67"/>
      <c r="E317" s="67"/>
      <c r="F317" s="67"/>
      <c r="G317" s="67"/>
      <c r="H317" s="67"/>
      <c r="I317" s="67"/>
      <c r="J317" s="67"/>
    </row>
    <row r="318" spans="1:21" x14ac:dyDescent="0.25">
      <c r="A318" s="67"/>
      <c r="B318" s="67"/>
      <c r="C318" s="67"/>
      <c r="D318" s="67"/>
      <c r="E318" s="67"/>
      <c r="F318" s="67"/>
      <c r="G318" s="67"/>
      <c r="H318" s="67"/>
      <c r="I318" s="67"/>
      <c r="J318" s="67"/>
    </row>
    <row r="319" spans="1:21" x14ac:dyDescent="0.25">
      <c r="A319" s="67"/>
      <c r="B319" s="67"/>
      <c r="C319" s="67"/>
      <c r="D319" s="67"/>
      <c r="E319" s="67"/>
      <c r="F319" s="67"/>
      <c r="G319" s="67"/>
      <c r="H319" s="67"/>
      <c r="I319" s="67"/>
      <c r="J319" s="67"/>
    </row>
    <row r="320" spans="1:21" x14ac:dyDescent="0.25">
      <c r="A320" s="67"/>
      <c r="B320" s="67"/>
      <c r="C320" s="67"/>
      <c r="D320" s="67"/>
      <c r="E320" s="67"/>
      <c r="F320" s="67"/>
      <c r="G320" s="67"/>
      <c r="H320" s="67"/>
      <c r="I320" s="67"/>
      <c r="J320" s="67"/>
    </row>
    <row r="321" spans="1:10" x14ac:dyDescent="0.25">
      <c r="A321" s="67"/>
      <c r="B321" s="67"/>
      <c r="C321" s="67"/>
      <c r="D321" s="67"/>
      <c r="E321" s="67"/>
      <c r="F321" s="67"/>
      <c r="G321" s="67"/>
      <c r="H321" s="67"/>
      <c r="I321" s="67"/>
      <c r="J321" s="67"/>
    </row>
    <row r="322" spans="1:10" x14ac:dyDescent="0.25">
      <c r="A322" s="67"/>
      <c r="B322" s="67"/>
      <c r="C322" s="67"/>
      <c r="D322" s="67"/>
      <c r="E322" s="67"/>
      <c r="F322" s="67"/>
      <c r="G322" s="67"/>
      <c r="H322" s="67"/>
      <c r="I322" s="67"/>
      <c r="J322" s="67"/>
    </row>
    <row r="323" spans="1:10" x14ac:dyDescent="0.25">
      <c r="A323" s="67"/>
      <c r="B323" s="67"/>
      <c r="C323" s="67"/>
      <c r="D323" s="67"/>
      <c r="E323" s="67"/>
      <c r="F323" s="67"/>
      <c r="G323" s="67"/>
      <c r="H323" s="67"/>
      <c r="I323" s="67"/>
      <c r="J323" s="67"/>
    </row>
    <row r="324" spans="1:10" x14ac:dyDescent="0.25">
      <c r="A324" s="67"/>
      <c r="B324" s="67"/>
      <c r="C324" s="67"/>
      <c r="D324" s="67"/>
      <c r="E324" s="67"/>
      <c r="F324" s="67"/>
      <c r="G324" s="67"/>
      <c r="H324" s="67"/>
      <c r="I324" s="67"/>
      <c r="J324" s="67"/>
    </row>
    <row r="325" spans="1:10" x14ac:dyDescent="0.25">
      <c r="A325" s="67"/>
      <c r="B325" s="67"/>
      <c r="C325" s="67"/>
      <c r="D325" s="67"/>
      <c r="E325" s="67"/>
      <c r="F325" s="67"/>
      <c r="G325" s="67"/>
      <c r="H325" s="67"/>
      <c r="I325" s="67"/>
      <c r="J325" s="67"/>
    </row>
    <row r="326" spans="1:10" x14ac:dyDescent="0.25">
      <c r="A326" s="67"/>
      <c r="B326" s="67"/>
      <c r="C326" s="67"/>
      <c r="D326" s="67"/>
      <c r="E326" s="67"/>
      <c r="F326" s="67"/>
      <c r="G326" s="67"/>
      <c r="H326" s="67"/>
      <c r="I326" s="67"/>
      <c r="J326" s="67"/>
    </row>
    <row r="327" spans="1:10" ht="16.5" customHeight="1" x14ac:dyDescent="0.25">
      <c r="A327" s="67"/>
      <c r="B327" s="67"/>
      <c r="C327" s="67"/>
      <c r="D327" s="67"/>
      <c r="E327" s="67"/>
      <c r="F327" s="67"/>
      <c r="G327" s="67"/>
      <c r="H327" s="67"/>
      <c r="I327" s="67"/>
      <c r="J327" s="67"/>
    </row>
    <row r="328" spans="1:10" x14ac:dyDescent="0.25">
      <c r="A328" s="18"/>
    </row>
    <row r="329" spans="1:10" x14ac:dyDescent="0.25">
      <c r="A329" s="18"/>
    </row>
    <row r="330" spans="1:10" x14ac:dyDescent="0.25">
      <c r="A330" s="18"/>
    </row>
    <row r="331" spans="1:10" x14ac:dyDescent="0.25">
      <c r="A331" s="18"/>
    </row>
    <row r="332" spans="1:10" x14ac:dyDescent="0.25">
      <c r="A332" s="18"/>
    </row>
    <row r="333" spans="1:10" x14ac:dyDescent="0.25">
      <c r="A333" s="18"/>
    </row>
    <row r="334" spans="1:10" x14ac:dyDescent="0.25">
      <c r="A334" s="18"/>
    </row>
    <row r="335" spans="1:10" x14ac:dyDescent="0.25">
      <c r="A335" s="18"/>
    </row>
    <row r="336" spans="1:10" x14ac:dyDescent="0.25">
      <c r="A336" s="18"/>
    </row>
    <row r="337" spans="1:1" x14ac:dyDescent="0.25">
      <c r="A337" s="18"/>
    </row>
    <row r="338" spans="1:1" x14ac:dyDescent="0.25">
      <c r="A338" s="18"/>
    </row>
    <row r="339" spans="1:1" x14ac:dyDescent="0.25">
      <c r="A339" s="18"/>
    </row>
    <row r="340" spans="1:1" x14ac:dyDescent="0.25">
      <c r="A340" s="17"/>
    </row>
  </sheetData>
  <mergeCells count="1">
    <mergeCell ref="A311:J327"/>
  </mergeCells>
  <phoneticPr fontId="10" type="noConversion"/>
  <hyperlinks>
    <hyperlink ref="E241" r:id="rId1" xr:uid="{6B06C486-9EB1-4CA7-9B6B-E5D9F0AF595A}"/>
    <hyperlink ref="E243" r:id="rId2" xr:uid="{43A80B9C-AB36-4C2E-916C-0FC9B3D1E575}"/>
    <hyperlink ref="E247" r:id="rId3" xr:uid="{5CD42BFC-8955-4472-82F6-71538EDB1F71}"/>
    <hyperlink ref="E248" r:id="rId4" xr:uid="{E22709E7-8D10-47E9-91F8-4478B3FFDD4F}"/>
    <hyperlink ref="E249" r:id="rId5" display="INSTÂNCIA EM NUVEM PARA HOSPEDAGEM DO SOFTWARE OJS PRONTO PARA RECEBER PUBLICAÇÕES DA REVISTA ACADÊMICA DO MPCE (CADA VOLUME POSSUI EM MÉDIA 15 ARTIGOS), POR UM PERÍODO DE 12 MESES, ACESSÍVEL VIA INTERNET 24H POR DIA, 7 DIAS POR SEMANA. SERVIÇO MENSAL DE ACORDO COM O ESPAÇO EM GIGABYTES. CONFORME CONTRATO 006/2021. REF AGO, SET E OUT/2022. POR" xr:uid="{D6E02B35-3132-4DD9-B11E-208C6E1723A7}"/>
    <hyperlink ref="E253" r:id="rId6" display="BOLETO DA ASSOCIAÇÃO BRASILEIRA DE EDITORES CIENTÍFICOS (ABEC BRASIL) PARA PAGAMENTO REFERENTE A DOIs DEPOSITADOS NOS MESES DE ABRIL, MAIO E JUNHO DE 2022, COM VENCIMENTO EM 25/08/2022, CONFORME CONSTA NO CONTRATO Nº 36/2021. " xr:uid="{A521C75C-A9D5-4299-A1A4-80B8A3897E66}"/>
    <hyperlink ref="E211" r:id="rId7" xr:uid="{3797C8AE-4E80-439E-89B4-3EEC228E0E32}"/>
    <hyperlink ref="E213" r:id="rId8" xr:uid="{6DC03E7B-2815-4101-B8C8-18DAF33ECC58}"/>
    <hyperlink ref="E216" r:id="rId9" xr:uid="{C42CB925-CB5B-425C-994C-FB02859F21A1}"/>
    <hyperlink ref="E217" r:id="rId10" display="REEMBOLSO DO IPTU/2021 (10ª E 11ª PARCELAS) REFERENTE AO ALUGUEL DO IMÓVEL LOCALIZADO NA RUA NELSON STUDART, N°199, LUCIANO CAVALCANTE, FORTALEZA/CE, CUJA FINALIDADE É ABRIGAR A SEDE DAS PROMOTORIAS DE JUSTIÇA DA FAZENDA PÚBLICA, NUDETOR E GDESC, CONFORME CONTRATO N°028/2015." xr:uid="{4C1389FD-E56C-4D2A-A3FB-4D6F3D4CF9B3}"/>
    <hyperlink ref="E218" r:id="rId11" xr:uid="{4CBB8AAB-7A4B-41AC-998C-63F78E2FDC97}"/>
    <hyperlink ref="E220" r:id="rId12" xr:uid="{AFA90835-4C52-4820-B04B-2206AED9A704}"/>
    <hyperlink ref="E222" r:id="rId13" display="DEA REFERENTE AO ALUGUEL DO IMÓVEL SEDE DAS PROMOTORIAS DE JUSTIÇA DA COMARCA DE VIÇOSA, CONFORME CONTRATO Nº 51/2019, REFERENTE AO PERÍODO DE 12/08/2021 A 31/12/2021, POR MOTIVO DE REAJUSTE POR TERMO DE APOSTILAMENTO MENCIONADO NA FOLHA 21 DO PGA 09.2022.00009066-4 ." xr:uid="{34469A40-349A-4487-A7B1-AC6ADF6EF82B}"/>
    <hyperlink ref="E206" r:id="rId14" display="LOCAÇÃO DA SALA N°103 DO EDIFÍCIO COMERCIAL COMENDADOR VITAL ROLIM, LOCALIZADO NA RUA DO ROSÁRIO, N°77,                    CENTRO, FORTALEZA/CE, CUJA FINALIDADE É ABRIGAR PARTE DOS SERVIDORES DO TRIBUNAL DE CONTAS DO ESTADO DO                    CEARÁ, CONFORME CONTRATO N° 13/2019 E CONVÊNIO Nº 08/2019, REFERENTE AOS MESES DE ABR, MAI E JUN/2022." xr:uid="{FD3CC197-6F85-40DE-BFE8-6B51E31043D7}"/>
    <hyperlink ref="E207" r:id="rId15" display="REEMBOLSO DO IPTU/2021 REFERENTE AO ALUGUEL DO IMÓVEL SEDE DAS PROMOTORIAS DE JUSTIÇA DA COMARCA DE                      VIÇOSA DO CEARÁ, CONFORME CONTRATO Nº 51/2019.           " xr:uid="{6E903D6F-AFD2-4680-80F4-FFFA565A5403}"/>
    <hyperlink ref="E208" r:id="rId16" display="INSTÂNCIA EM NUVEM PARA HOSPEDAGEM DO SOFTWARE OJS PRONTO PARA RECEBER PUBLICAÇÕES DA REVISTA                       ACADÊMICA DO MPCE. CONFORME CONTRATO 006/2021. REF MAI, JUN E JUL/2022. POR ESTIMATIVA.           " xr:uid="{B7292BBD-384A-457D-A168-1C09912C94B7}"/>
    <hyperlink ref="E178" r:id="rId17" xr:uid="{BC7BF13D-A3B1-482F-977C-4AE08DFF4B27}"/>
    <hyperlink ref="E179" r:id="rId18" display="LOCAÇÃO DO IMÓVEL COMPLEMENTAR DA PROMOTORIA DE CANINDÉ, CONFORME CONTRATO Nº 31/2017, REF. ABRIL                        A JUNHO/2022.           " xr:uid="{18D8603C-DE00-476A-8454-A9CB821CB71D}"/>
    <hyperlink ref="E180" r:id="rId19" display="ALUGUEL DO IMÓVEL SEDE DAS PROMOTORIAS DE JUSTIÇA DE SOBRAL, CONFORME CONTRATO Nº 02/2017, REF. ABRIL,                       MAIO E JUNHO/2022 - POR ESTIMATIVA.           " xr:uid="{AE092E2C-1492-4DE4-BA7F-1257954628A1}"/>
    <hyperlink ref="E181" r:id="rId20" display="ALUGUEL DO IMÓVEL SEDE DAS PROMOTORIAS DE BARBALHA, CONFORME CONTRATO Nº 04/2013/CPL/PGJ, REF. ABRIL,                        MAIO E JUNHO/2022 - POR ESTIMATIVA           " xr:uid="{7A810359-AE6D-48AE-9D78-A3D535DFC8C3}"/>
    <hyperlink ref="E182" r:id="rId21" display="LOCAÇÃO DE IMÓVEL EM MOMBAÇA/CE CONFORME CONTRATO 84/2019 REFERENTE AOS MESES DE ABRIL A                         JUNHO/2022           " xr:uid="{C7608284-A039-49DE-AFF3-71386477E62B}"/>
    <hyperlink ref="E183" r:id="rId22"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MAI E" xr:uid="{3CF10041-F1C4-45EC-B803-56731131D4D9}"/>
    <hyperlink ref="E185" r:id="rId23"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3E6D5498-6BEB-4139-9AC7-0B94FD8EABCE}"/>
    <hyperlink ref="E186" r:id="rId24"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AOS MESES DE ABR," xr:uid="{42C69FBB-4ABA-4E7A-8C2C-3F8EE6DC4F6B}"/>
    <hyperlink ref="E187" r:id="rId25"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REFERENTE AOS" xr:uid="{7F42EBD1-F803-4EF7-AE7A-75371E453119}"/>
    <hyperlink ref="E188" r:id="rId26"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MESES DE ABR, MAI E" xr:uid="{F7CEFCF4-6400-4A6E-AA46-CD7332D039E3}"/>
    <hyperlink ref="E189" r:id="rId2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REFERENTE AOS" xr:uid="{9790F560-B76A-4296-93E6-429EF27E6784}"/>
    <hyperlink ref="E190" r:id="rId28"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DE ABR, MAI" xr:uid="{50EC1982-0238-418E-8CBF-A197753B7E62}"/>
    <hyperlink ref="E193" r:id="rId29" display="BOLETO DA ASSOCIAÇÃO BRASILEIRA DE EDITORES CIENTÍFICOS (ABEC BRASIL) PARA PAGAMENTO DA ANUIDADE DE                      2022, CONFORME CONSTA NO CONTRATO Nº036/2021.           " xr:uid="{4433522D-7542-4480-B48E-93810C7F2443}"/>
    <hyperlink ref="E198" r:id="rId30" display="LOCAÇÃO DE IMÓVEL EM MOMBAÇA/CE CONFORME CONTRATO 84/2019 REFERENTE AOS MESES DE JANEIRO A                         MARÇO/2022           " xr:uid="{0CE41A4C-AC12-4FBF-BDC6-D5F556861BF4}"/>
    <hyperlink ref="E200" r:id="rId31" display="PARCELAS DE JAN, FEV E MAR/2022, DOS 26 ALUNOS MATRICULADOS NA &quot;ESPECIALIZAÇÃO EM COMBATE A                      CORRUPÇÃO&quot;, CONFORME CONTRATO Nº 26/2020 - POR ESTIMATIVA.            " xr:uid="{5A50BF07-B449-4AEB-98B9-48F0663BB96F}"/>
    <hyperlink ref="E96" r:id="rId32" display="LOCAÇÃO DO IMÓVEL SITUADO NA RUA LOURENÇO FEITOSA, N°90, JOSÉ BONIFÁCIO, FORTALEZA/CE, CUJA                         FINALIDADE É ABRIGAR A SEDE DAS PROMOTORIAS DE JUSTIÇA CÍVEIS DESTA COMARCA, CONFORME CONTRATO                         006/2017, REFERENTE AOS MESES DE JANEIRO A MARÇO/2022" xr:uid="{16B57823-689B-49A1-B300-1A961DE3D9BE}"/>
    <hyperlink ref="E97" r:id="rId33" display="SUPLEMENTAÇÃO DE EMPENHO EM R$ 566,04 REF A LOCAÇÃO DE IMÓVEL EM MOMBAÇA-CE RELATIVOS AO MESES DE                      JANEIRO A MARÇO/2022. CONFORME CONTRATO 84/2019.           " xr:uid="{ED183705-932E-479B-98E9-07C43139370D}"/>
    <hyperlink ref="E98" r:id="rId34" display="VALORES CORRESPONDENTES A REAJUSTE DE ALUGUEL RETROATIVO A PARTIR DE 22/12/2021 A 31/12/2021,                      REFERENTE AO IMÓVEL ONDE FUNCIONA A SEDE DAS PROMOTORIAS DE JUSTIÇA DE MOMBAÇA, CONFORME CONTRATO                      084/2019." xr:uid="{07CD1E17-A411-4D69-86F1-86C0E9C04EB0}"/>
    <hyperlink ref="E99" r:id="rId35" display="TAXAS CONDOMINIAIS REFERENTE ÀS SALAS N° 203, 204, 206, 208 E 210 DO EDIFÍCIO CENTRO EMPRESARIAL FÓRUM                       SIDE, LOCALIZADO NA RUA CARLOS RIBEIRO PAMPLONA, N° 100, EDSON QUEIROZ, FORTALEZA/CE, CUJA FINALIDADE É                       ABRIGAR AS PROMOTORIAS DE JUSTIÇA DA INFÂNCIA E JUVENTUDE DE FORTALEZA, CONFORME O CONTRATO N° 39/2019." xr:uid="{1C2FF2B1-310E-4858-BB38-1AAC1092969F}"/>
    <hyperlink ref="E100" r:id="rId36" display="LOCAÇÃO DAS SALAS N° 203, 204, 206, 208 E 210 DO EDIFÍCIO CENTRO EMPRESARIAL FÓRUM SIDE, LOCALIZADO NA                      RUA CARLOS RIBEIRO PAMPLONA, N°100, EDSON QUEIROZ, FORTALEZA/CE, CUJA FINALIDADE É ABRIGAR AS                      PROMOTORIAS DE JUSTIÇA DA INFÂNCIA E JUVENTUDE DE FORTALEZA, CONFORME CONTRATO N° 39/2019, REFERENTE" xr:uid="{46DE4698-4D78-41D0-BE27-A2697EB0BABE}"/>
    <hyperlink ref="E101" r:id="rId37" display="TAXAS CONDOMINIAIS DAS SALAS N° 104, 105, 304 E 305 DO EDIFÍCIO COMERCIAL COMENDADOR VITAL ROLIM,                       LOCALIZADO NA RUA DO ROSÁRIO, N°77, CENTRO, FORTALEZA/CE, CUJA FINALIDADE É ABRIGAR PARTE DOS                       SERVIDORES DO TRIBUNAL DE CONTAS DO ESTADO, CONFORME CONVÊNIO N° 08/2019 E CONTRATO N° 14/2019," xr:uid="{84B5DFA9-A59C-4F7A-8E67-936090415C2B}"/>
    <hyperlink ref="E102" r:id="rId38" display="LOCAÇÃO DAS SALAS N° 102, 403, 404 E 405 DO EDIFÍCIO COMERCIAL COMENDADOR VITAL ROLIM, LOCALIZADO NA                        RUA DO ROSÁRIO, N° 77, CENTRO, FORTALEZA/CE, CUJA FINALIDADE É ABRIGAR PARTE DOS SERVIDORES DO                        TRIBUNAL DE CONTAS DO ESTADO, CONFORME CONVÊNIO N° 08/2019 E CONTRATO N° 15/2019, REFERENTE AOS" xr:uid="{3E1945B1-07C2-44E9-84D0-7345500E5547}"/>
    <hyperlink ref="E103" r:id="rId39" display="TAXAS CONDOMINIAIS DAS SALAS N° 102, 403, 404 E 405 DO EDIFÍCIO COMERCIAL COMENDADOR VITAL ROLIM,                       LOCALIZADO NA RUA DO ROSÁRIO, N°77, CENTRO, FORTALEZA/CE, CUJA FINALIDADE É ABRIGAR PARTE DOS                       SERVIDORES DO TRIBUNAL DE CONTAS DO ESTADO, CONFORME CONVÊNIO N° 08/2019 E CONTRATO N° 15/2019," xr:uid="{3A2C1849-FAF8-480E-AC13-662CD9D96296}"/>
    <hyperlink ref="E104" r:id="rId40" display="LOCAÇÃO DO IMÓVEL LOCALIZADO NA RUA MONTEIRO LOBATO, N°96, FÁTIMA, FORTALEZA/CE, CUJA FINALIDADE É                        ABRIGAR AS 6ª E 7ª PROMOTORIAS DE JUSTIÇA DA INFÂNCIA E JUVENTUDE DE FORTALEZA (ATUAIS 77ª E 78ª                        PROMOTORIAS DE JUSTIÇA DESTA COMARCA), CONFORME CONTRATO N° 19/2014, REFERENTE AOS MESES DE ABR," xr:uid="{EB7FDC4D-69E1-47A9-8872-1D9C7B90837F}"/>
    <hyperlink ref="E105" r:id="rId41" display="PRESTAÇÃO DE SERVIÇO DE HOSPEDAGEM EM NÚVEM E CADASTRAMENTO DOS VOLUMES DA REVISTA ACADÊMICA DA                      ESCOLA SUPERIOR DO MINISTÉRIO PÚBLICO, DE 2017 A 2020, CONF. CONTRATO Nº 06/2021, REF A ABR/2021.           " xr:uid="{BA20C854-415E-47F8-BF03-8F85A64A6A46}"/>
    <hyperlink ref="E106" r:id="rId42" display="ALUGUEL DE DUAS SALAS COMERCIAIS ONDE FUNCIONAM AS PROMOTORIAS DE JUSTIÇA DE JUAZEIRO DO NORTE,                      CONFORME CONTRATO Nº 12/2017/CPL/PGJ, REF. ABRIL, MAIO E JUNHO/2022 - POR ESTIMATIVA.           " xr:uid="{D28BDE4E-673E-4D23-8706-1C0DD97A56FE}"/>
    <hyperlink ref="E107" r:id="rId43" display="ALUGUEL DO IMÓVEL SEDE DAS PROMOTORIAS DE JUSTIÇA DE SOBRAL, CONFORME CONTRATO Nº 02/2017, REF. ABRIL,                       MAIO E JUNHO/2022 - POR ESTIMATIVA.           " xr:uid="{1FC5109D-47C2-496F-85B3-71BDE1947CF6}"/>
    <hyperlink ref="E108" r:id="rId44" display="LOCAÇÃO DO IMÓVEL COMPLEMENTAR DA PROMOTORIA DE CANINDÉ, CONFORME CONTRATO Nº 31/2017, REF. ABRIL                         A JUNHO/2022.           " xr:uid="{9A74D124-2D36-446D-8300-67CB839C6250}"/>
    <hyperlink ref="E109" r:id="rId45" display="ALUGUEL DO IMÓVEL SEDE DAS PROMOTORIAS DE BARBALHA, CONFORME CONTRATO Nº 04/2013/CPL/PGJ, REF. ABRIL,                        MAIO E JUNHO/2022 - POR ESTIMATIVA            " xr:uid="{CF0C928F-3095-4804-826C-2F90FF3FCA6F}"/>
    <hyperlink ref="E110" r:id="rId46" display="LOCAÇÃO DE IMÓVEL EM MOMBAÇA/CE CONFORME CONTRATO 84/2019 REFERENTE AOS MESES DE ABRIL A                          JUNHO/2022           " xr:uid="{BD68AB7A-6025-4B05-9C7C-819EEE640B69}"/>
    <hyperlink ref="E111" r:id="rId47" display="PARCELAS DE ABR, MAI E JUN/2022 DOS 26 ALUNOS MATRICULADOS NA &quot;ESPECIALIZAÇÃO EM COMBATE A CORRUPÇÃO&quot;,                     CONFORME CONTRATO Nº 26/2020 - POR ESTIMATIVA.            " xr:uid="{A25EF53A-AD14-4EF6-B293-240809B18F72}"/>
    <hyperlink ref="E112" r:id="rId48" display="ALUGUEL DO IMÓVEL SEDE DAS PROMOTORIAS DE JUSTIÇA DE SÃO BENEDITO, CONFORME CONTRATO Nº 34/2021,                       REFERENTE ABRIL, MAIO E JUNHO/2022.           " xr:uid="{A16E8CDF-A532-41B6-AC79-EE15C78B1535}"/>
    <hyperlink ref="E113" r:id="rId49" display="LOCAÇÃO DE IMÓVEL PARA ABRIGAR A SEDE DAS PROMOTORIAS DE JUSTIÇA EM ALTO SANTO/CE CONFORME CONTRATO                       025/2021 REFERENTE ABRIL A JUNHO/2022           " xr:uid="{781869AA-55D2-488F-991F-2C86A0121C6A}"/>
    <hyperlink ref="E114" r:id="rId50" display="ALUGUEL DO IMÓVEL SEDE DAS PROMOTORIAS DE RUSSAS (PISO SUPERIOR), CONFORME CONTRATO Nº 35/2021,                       REFERENTE ABRIL, MAIO E JUNHO/2022.           " xr:uid="{846E66ED-F32D-49EB-934C-A1A9B8606F19}"/>
    <hyperlink ref="E115" r:id="rId51" display="LOCAÇÃO DE IMÓVEL PARA ABRIGAR A SEDE DAS PROMOTORIAS DE JUSTIÇA EM BREJO SANTO/CE CONFORME                       CONTRATO 026/2021 REFERENTE ABRIL A JUNHO/2022           " xr:uid="{A1B53CFD-7059-415D-A94A-19B533F925D7}"/>
    <hyperlink ref="E116" r:id="rId52" display="ALUGUEL DO IMÓVEL SEDE DAS PROMOTORIAS DE JUSTIÇA DE MARANGUAPE, CONFORME CONTRATO Nº 26/2017, REF.                       ABRIL, MAIO E JUNHO/2022 - POR ESTIMATIVA           " xr:uid="{A718FCF4-0634-4664-88B8-0ECD7560053F}"/>
    <hyperlink ref="E117" r:id="rId53" display="ALUGUEL DO IMÓVEL SEDE DAS PROMOTORIAS DE JUSTIÇA DE GRANJA, CONFORME CONTRATO Nº 74/2019, REFERENTE                       ABR, MAI E JUN/2022 - POR ESTIMATIVA           " xr:uid="{2A41DAF0-6B5D-497D-A403-6D41C1215E1B}"/>
    <hyperlink ref="E118" r:id="rId54" display="ALUGUEL DO IMÓVEL SEDE DAS PROMOTORIAS DE JUSTIÇA DA COMARCA DE VIÇOSA, CONFORME CONTRATO Nº                      51/2019, REFERENTE AOS MESES DE ABR, MAI E JUN/2022.            " xr:uid="{C43B90AB-72A1-4E7B-8898-88B08E838EC6}"/>
    <hyperlink ref="E119" r:id="rId55" display="ALUGUEL DO IMÓVEL SEDE DAS PROMOTORIAS DE JUSTIÇA DE PARAIBAPA, CONFORME CONTRATO Nº 85/2019,                       REFERENTE OS MESES DE ABR, MAI E JUN/2022.           " xr:uid="{AAA43FB3-87FD-414F-8A54-DBCD39364E37}"/>
    <hyperlink ref="E120" r:id="rId56" display="ALUGUEL DO IMÓVEL SEDE DAS PROMOTORIAS DE JUSTIÇA DE ACARAÚ, CONFORME CONTRATO Nº 61/2019, REF. ABR,                       MAI E JUN/2022 - POR ESTIMATIVA.           " xr:uid="{868B24C7-7A98-4BC7-B315-B0256D882933}"/>
    <hyperlink ref="E125" r:id="rId57" display="FORNECIMENTO DE PRODUTOS E DE DIVERSOS SERVIÇOS DOS CORREIOS POR MEIO DOS CANAIS DE ATENDIMENTO                       DISPONIBILIZADOS, CONFORME CONTRATO 023/2020, REFERENTE AOS MESES DE ABRIL, MAIO E JUNHO/2022.           " xr:uid="{43B944DF-EB25-4117-BD58-C5B9083CAA80}"/>
    <hyperlink ref="E129" r:id="rId58" display="LOCAÇÃO DA SALA N°103 DO EDIFÍCIO COMERCIAL COMENDADOR VITAL ROLIM, LOCALIZADO NA RUA DO ROSÁRIO, N°                       77, CENTRO, FORTALEZA/CE, CUJA FINALIDADE É ABRIGAR PARTE DOS SERVIDORES DO TRIBUNAL DE CONTAS DO                       ESTADO DO CEARÁ, CONFORME CONTRATO N° 13/2019 E CONVÊNIO Nº 08/2019, REFERENTE AOS MESES DE ABR, MAI" xr:uid="{F3331439-6629-4FD4-BA91-2645C0031ECD}"/>
    <hyperlink ref="E130" r:id="rId59" display="TAXAS CONDOMINIAIS DA SALA N° 103 DO EDIFÍCIO COMERCIAL COMENDADOR VITAL ROLIM, LOCALIZADO NA RUA DO                       ROSÁRIO, N°77, CENTRO, FORTALEZA/CE, CUJA FINALIDADE É ABRIGAR PARTE DOS SERVIDORES DO TRIBUNAL DE                       CONTAS DO ESTADO DO CEARÁ, CONFORME CONTRATO N° 13/2019 E CONVÊNIO Nº 08/2019, REFERENTE AOS MESES" xr:uid="{732AEABB-BAB5-4DA5-B2C6-27700B2B3064}"/>
    <hyperlink ref="E131" r:id="rId60" display="SUPLEMENTAÇÃO DE EMPENHO EM R$ 566,04 REF A LOCAÇÃO DE IMÓVEL EM MOMBAÇA-CE RELATIVOS AO MESES DE                      JANEIRO A MARÇO/2022. CONFORME CONTRATO 84/2019.           " xr:uid="{7E84AB43-FDCD-4A7B-99BE-0D3FBE78C95E}"/>
    <hyperlink ref="E150" r:id="rId61" display="SERVIÇO DE MANUTENÇÃO PREVENTIVA E CORRETIVA DO ELEVADOR DO PRÉDIO DAS PROMOTORIAS CRIMINAIS,                       CONFORME CONTRATO Nº 35/2018, REF. ABR, MAI E JUN/2022 -POR ESTIMATIVA.           " xr:uid="{8F475AAD-C0EF-4242-B1CC-F93B111A12BA}"/>
    <hyperlink ref="E152" r:id="rId62" display="SERVIÇO DE MANUTENÇÃO DO ELEVADOR DO PRÉDIO DAS PROMOTORIAS DE INVESTIGAÇÕES, CONFORME CONTRATO                       053/2019. REF. ABR, MAI E JUN/2022.           " xr:uid="{F3E82653-D796-4846-92CE-8AED5F23CFFD}"/>
    <hyperlink ref="E24" r:id="rId63" display="LOCAÇÃO DO IMÓVEL DA PROMOTORIA DE JUSTIÇA DA COMARCA DE VIÇOSA/CE CONFORME CONTRATO 051/2019                      REFERENTE AOS MESES DE JANEIRO A MARÇO/2022            " xr:uid="{C3958195-EE83-4D2B-B502-5EA9395F32CC}"/>
    <hyperlink ref="E25" r:id="rId64" display="LOCAÇÃO DO IMÓVEL DA PROMOTORIA DE JUSTIÇA DE MORADA NOVA/CE CONFORME CONTRATO 043/2013 REFERENTE                      AOS MESES DE JANEIRO A MARÇO/2022           " xr:uid="{BA3140FA-D719-44E2-A1FE-520BB8FC666C}"/>
    <hyperlink ref="E26" r:id="rId65" display="LOCAÇÃO DO IMÓVEL DA PROMOTORIA DE JUSTIÇA DE CRATEÚS/CE CONFORME CONTRATO 040/2018 REFERENTE AOS                      MESES DE JANEIRO A MARÇO/2022           " xr:uid="{CC9E033A-EF08-4BB0-88B8-82C5747931B3}"/>
    <hyperlink ref="E27" r:id="rId66" display="LOCAÇÃO DO IMÓVEL SEDE DAS PROMOTORIAS DE JUSTIÇA E DECON DE ICÓ/CE CONFORME CONTRATO 037/2011                      REFERENTE AOS MESES DE JANEIRO A MARÇO/2022            " xr:uid="{211BD85A-FC5B-47BF-A869-DDC363821AA1}"/>
    <hyperlink ref="E28" r:id="rId67" display="LOCAÇÃO DO IMÓVEL SEDE DAS PROMOTORIAS DE JUSTIÇA QUIXERAMOBIM/CE CONFORME CONTRATO 029/2012                      REFERENTE AOS MESES DE JANEIRO A MARÇO/2022            " xr:uid="{049D92F1-AC51-4299-B083-175F47168E40}"/>
    <hyperlink ref="E29" r:id="rId68" display="LOCAÇÃO DO IMÓVEL SEDE DAS PROMOTORIAS DE JUSTIÇA DE TIANGUÁ/CE CONFORME APOSTILAMENTO N° 2 E                      CONTRATO 022/2013 REFERENTE AOS MESES DE JANEIRO A MARÇO/2022            " xr:uid="{3E723227-1037-446A-8AF0-97664CA792D2}"/>
    <hyperlink ref="E30" r:id="rId69" display="LOCAÇÃO DO IMÓVEL SEDE DAS PROMOTORIAS DE JUSTIÇA DE GUAIÚBA/CE CONFORME CONTRATO 022/2010                      REFERENTE AOS MESES DE JANEIRO A MARÇO/2022            " xr:uid="{720BC3EB-CBDA-432C-8DB9-2B9E965BF004}"/>
    <hyperlink ref="E31" r:id="rId70" display="LOCAÇÃO DO IMÓVEL SEDE DAS PROMOTORIAS DE JUSTIÇA DE CANINDÉ/CE CONFORME APOSTILAMENTO N° 009/2017 E                      CONTRATO 009/2016 REFERENTE AOS MESES DE JANEIRO A MARÇO/2022            " xr:uid="{A75AF66F-96E3-466E-818D-5C21F1A1C127}"/>
    <hyperlink ref="E32" r:id="rId71" display="LOCAÇÃO DO IMÓVEL SEDE DAS PROMOTORIAS DE JUSTIÇA DE JARDIM/CE CONFORME CONTRATO 008/2017 REFERENTE                      AOS MESES DE JANEIRO A MARÇO/2022           " xr:uid="{98734A86-05B3-43CE-9AEF-2D23949767AD}"/>
    <hyperlink ref="E34" r:id="rId72" display="PARCELAS DE JAN, FEV E MAR/2022, DOS 26 ALUNOS MATRICULADOS NA &quot;ESPECIALIZAÇÃO EM COMBATE A                     CORRUPÇÃO&quot;, CONFORME CONTRATO Nº 26/2020 - POR ESTIMATIVA.           " xr:uid="{A750CCE1-9774-45AD-AEB5-430D3A8E5DFF}"/>
    <hyperlink ref="E35" r:id="rId73" display="TAXAS CONDOMINIAIS REFERENTES A SALA 403 DO EDIFÍCIO OFFICE &amp; MEDICAL CENTER, SITUADO NA AVENIDA                      EUSÉBIO DE QUEIROZ, N° 4808, CENTRO, EUASÉBIO CONFORME CONTRATO 045/2021 REFERENTE JANEIRO A                      MARÇO/2022" xr:uid="{E4E904EE-E119-455C-A4D2-53D97C713408}"/>
    <hyperlink ref="E36" r:id="rId74" display="LOCAÇÃO DA SALA 403 DO EDIFÍCIO OFFICE &amp; MEDICAL CENTER, SITUADO NA AVENIDA EUSÉBIO DE QUEIROZ, N° 4808,                      CENTRO, EUSÉBIO PARA ABRIGAR A SEDE DAS PROMOTORIAS DE JUSTIÇA CONFORME CONTRATO 045/2021 REFERENTE                      JANEIRO A MARÇO/2022" xr:uid="{62C47F06-4A23-47F9-8324-36F7FD51FF22}"/>
    <hyperlink ref="E37" r:id="rId75" display="LOCAÇÃO DE IMÓVEL PARA ABRIGAR A SEDE DAS PROMOTORIAS DE JUSTIÇA EM ALTO SANTO/CE CONFORME CONTRATO                      025/2021 REFERENTE JANEIRO A MARÇO/2022            " xr:uid="{22E45681-E534-4DE6-B343-A4B637C8A886}"/>
    <hyperlink ref="E38" r:id="rId76" display="LOCAÇÃO DE IMÓVEL PARA ABRIGAR A SEDE DAS PROMOTORIAS DE JUSTIÇA EM BREJO SANTO/CE CONFORME                      CONTRATO 026/2021 REFERENTE JANEIRO A MARÇO/2022            " xr:uid="{00C13EA8-1F39-4004-BC61-6A94C3853689}"/>
    <hyperlink ref="E39" r:id="rId77" display="LOCAÇÃO DE IMÓVEL PARA ABRIGAR A SEDE DAS PROMOTORIAS DE JUSTIÇA EM CAUCAIA/CE CONFORME CONTRATO                       048/2019 REFERENTE JANEIRO A MARÇO/2022           " xr:uid="{02BB489F-6D7D-4B64-AD88-9E3BEE367C1D}"/>
    <hyperlink ref="E40" r:id="rId78" display="TAXAS CONDOMINIAIS REFERENTES A SALA 403 DO EDIFÍCIO OFFICE &amp; MEDICAL CENTER, SITUADO NA AVENIDA EUSÉBIO                   DE QUEIROZ, N° 4808, CENTRO, EUASÉBIO CONFORME CONTRATO 045/2021 REFERENTE JANEIRO A MARÇO/2022           " xr:uid="{CB8C0446-BDAD-4CCA-BB3C-A81EF38A0F54}"/>
    <hyperlink ref="E41" r:id="rId79" display="LOCAÇÃO DA SALA 403 DO EDIFÍCIO OFFICE &amp; MEDICAL CENTER, SITUADO NA AVENIDA EUSÉBIO DE QUEIROZ, N° 4808,                   CENTRO, EUSÉBIO PARA ABRIGAR A SEDE DAS PROMOTORIAS DE JUSTIÇA CONFORME CONTRATO 045/2021 REFERENTE                   JANEIRO A MARÇO/2022" xr:uid="{0463A754-DA44-4F15-9527-E0D3913C84E2}"/>
    <hyperlink ref="E42" r:id="rId80" display="TAXAS CONDOMINIAIS REFERENTES A SALA 403 DO EDIFÍCIO OFFICE &amp; MEDICAL CENTER, SITUADO NA AVENIDA                      EUSÉBIO DE QUEIROZ, N°4808, CENTRO, EUSÉBIO CONFORME CONTRATO 045/2021 REFERENTE JANEIRO A                      MARÇO/2022" xr:uid="{BD6146B2-56E4-4DB1-87BD-047892A2246B}"/>
    <hyperlink ref="E43" r:id="rId81" display="ALUGUEL DO IMÓVEL SEDE DAS PROMOTORIAS DE RUSSAS, CONFORME CONTRATO Nº 08/2015/CPL/PGJ, REF. JAN, FEV                       E MAR/2022 - POR ESTIMATIVA.           " xr:uid="{BD0C3164-2BF3-4582-A541-266AD3BE686F}"/>
    <hyperlink ref="E44" r:id="rId82" display="LOCAÇÃO DA SALA 403 DO EDIFÍCIO OFFICE &amp; MEDICAL CENTER, SITUADO NA AVENIDA EUSÉBIO DE QUEIROZ, N° 4808,                       CENTRO, EUSÉBIO PARA ABRIGAR A SEDE DAS PROMOTORIAS DE JUSTIÇA CONFORME CONTRATO 045/2021 REFERENTE                       JANEIRO A MARÇO/2022" xr:uid="{887362BA-F6FD-4460-843A-89B544EDD260}"/>
    <hyperlink ref="E45" r:id="rId83" display="ALUGUEL DO IMÓVEL SEDE DAS PROMOTORIAS DE BARBALHA, CONFORME CONTRATO Nº 04/2013/CPL/PGJ, REF. JAN,                        FEV E MAR/2022 - POR ESTIMATIVA            " xr:uid="{90B033AB-C70F-4D89-9EDD-C375FA48AF67}"/>
    <hyperlink ref="E46" r:id="rId84" display="ALUGUEL DO IMÓVEL SEDE DAS PROMOTORIAS DE JUSTIÇA DE SOBRAL, CONFORME CONTRATO Nº 02/2017, REF. JAN,                       FEV E MAR/2022 - POR ESTIMATIVA.           " xr:uid="{F826299E-F7F5-421C-B443-DE78C5C758EB}"/>
    <hyperlink ref="E47" r:id="rId85" display="ALUGUEL DO IMÓVEL SEDE DAS PROMOTORIAS DE BATURITÉ, CONFORME CONTRATO Nº 04/2020, REF. JAN, FEV E                       MAR/2022 - POR ESTIMATIVA           " xr:uid="{7E856806-F64A-49A2-9DCF-47A1758CFE63}"/>
    <hyperlink ref="E48" r:id="rId86" display="ALUGUEL DO IMÓVEL SEDE DO NÚCLEO DE MEDIAÇÃO COMUNITÁRIA DE MARACANAÚ, CONFORME CONTRATO Nº                       20/2017, REF. JAN, FEV E MAR/2022 - POR ESTIMATIVA.           " xr:uid="{752617E8-4EFF-40E4-B3FD-1898BC5E5784}"/>
    <hyperlink ref="E49" r:id="rId87" display="ALUGUEL DE DUAS SALAS COMERCIAIS ONDE FUNCIONAM AS PROMOTORIAS DE JUSTIÇA DE JUAZEIRO DO NORTE,                      CONFORME CONTRATO Nº 12/2017/CPL/PGJ, REF. JAN, FEV E MAR/2022 - POR ESTIMATIVA.            " xr:uid="{DAC4CFB5-8EB4-4911-BBC3-A6641A038E92}"/>
    <hyperlink ref="E50" r:id="rId88" display="CONDOMÍNIO DE DUAS SALAS COMERCIAIS ONDE FUNCIONAM AS PROMOTORIAS DE JUSTIÇA DE JUAZEIRO DO NORTE,                      CONFORME CONTRATO Nº 12/2017/CPL/PGJ, REF. JAN, FEV E MAR/2022 - POR ESTIMATIVA.           " xr:uid="{D0EC943C-3A46-44CF-BC4E-9A7CE91948B4}"/>
    <hyperlink ref="E52" r:id="rId89" display="TAXAS CONDOMINIAIS REFERENTE AS SALAS N° 203, 204, 206, 208 E 210 DO EDIFÍCIO CENTRO EMPRESARIAL FÓRUM                       SIDE, LOCALIZADO NA RUA CARLOS RIBEIRO PAMPLONA, N° 100, EDSON QUEIROZ, FORTALEZA/CE, CUJA FINALIDADE É                       ABRIGAR AS PROMOTORIAS DE JUSTIÇA DA INFÂNCIA E JUVENTUDE DE FORTALEZA CONFORME O CONTRATO N° 39/2019" xr:uid="{399C820A-CF38-4D21-A5B8-F67EA62B49EF}"/>
    <hyperlink ref="E53" r:id="rId90" display="TAXAS CONDOMINIAIS REFERENTE AS SALAS N°102, 403, 404 E 405 DO EDIFÍCIO COMERCIAL COMENDADOR VITAL                       ROLIM, LOCALIZADO NA RUA DO ROSÁRIO, N°77, CENTRO, FORTALEZA/CE, CUJA FINALIDADE É ABRIGAR PARTE DOS                       SERVIDORES DO TRIBUNAL DE CONTAS DO ESTADO CONFORME CONVÊNIO N°08/2019 E CONTRATO N°015/2019" xr:uid="{A211D22E-20C4-4401-8028-795C96B76748}"/>
    <hyperlink ref="E54" r:id="rId91" display="TAXAS CONDOMINIAIS REFERENTE AS SALAS N°104, 105, 304 E 305 DO EDIFÍCIO COMERCIAL COMENDADOR VITAL                       ROLIM, LOCALIZADO NA RUA DO ROSÁRIO, N°77, CENTRO, FORTALEZA/CE, CUJA FINALIDADE É ABRIGAR PARTE DOS                       SERVIDORES DO TRIBUNAL DE CONTAS DO ESTADO CONFORME CONVÊNIO N°08/2019 E CONTRATO N°014/2019" xr:uid="{8436A9FB-A47D-4AFF-96A9-620ECD13769A}"/>
    <hyperlink ref="E55" r:id="rId92" display="TAXAS CONDOMINIAIS REFERENTE AS SALAS N°103 DO EDIFÍCIO COMERCIAL COMENDADOR VITAL ROLIM, LOCALIZADO                       NA RUA DO ROSÁRIO, N°77, CENTRO, FORTALEZA/CE, CUJA FINALIDADE É ABRIGAR PARTE DOS SERVIDORES DO                       TRIBUNAL DE CONTAS DO ESTADO CONFORME CONVÊNIO N°08/2019 E CONTRATO N°013/2019 REFERENTE AOS MESES" xr:uid="{D039775E-0E9E-4980-981C-2E9890DAD43D}"/>
    <hyperlink ref="E56" r:id="rId93" display="LOCAÇÃO DAS SALAS N°203, 204, 206, 208 E 210 DO EDIFÍCIO CENTRO EMPRESARIAL FÓRUM SIDE, LOCALIZADO NA                      RUA CARLOS RIBEIRO PAMPLONA, N°100, EDSON QUEIROZ, FORTALEZA/CE, CUJA FINALIDADE É ABRIGAR AS                      PROMOTORIAS DE JUSTIÇA DA INFÂNCIA E JUVENTUDE DE FORTALEZA CONFORME O CONTRATO N°039/2019 REFERENTE" xr:uid="{2D6AFEE6-1E68-4E9C-B1AE-2B71ECC5D405}"/>
    <hyperlink ref="E57" r:id="rId94" display="LOCAÇÃO DAS SALAS N°102, 403, 404 E 405 DO EDIFÍCIO COMERCIAL COMENDADOR VITAL ROLIM, LOCALIZADO NA                        RUA DO ROSÁRIO, N°77, CENTRO, FORTALEZA/CE, CUJA FINALIDADE É ABRIGAR PARTE DOS SERVIDORES DO                        TRIBUNAL DE CONTAS DO ESTADO CONFORME CONVÊNIO N°08/2019 E CONTRATO N°015/2019 REFERENTE AOS" xr:uid="{321C2C06-DE55-4013-A755-643C3CB24CA8}"/>
    <hyperlink ref="E58" r:id="rId95" display="LOCAÇÃO DAS SALAS N°104, 105, 304 E 305 DO EDIFÍCIO COMERCIAL COMENDADOR VITAL ROLIM, LOCALIZADO NA                        RUA DO ROSÁRIO, N°77, CENTRO, FORTALEZA/CE, CUJA FINALIDADE É ABRIGAR PARTE DOS SERVIDORES DO                        TRIBUNAL DE CONTAS DO ESTADO CONFORME CONVÊNIO N°08/2019 E CONTRATO N°014/2019 REFERENTE AOS" xr:uid="{C78A73A0-C536-4CA0-A598-AAFDF6BB53D1}"/>
    <hyperlink ref="E59" r:id="rId96" display="LOCAÇÃO DA SALA N°103 DO EDIFÍCIO COMERCIAL COMENDADOR VITAL ROLIM, LOCALIZADO NA RUA DO ROSÁRIO, N°                        77, CENTRO, FORTALEZA/CE, CUJA FINALIDADE É ABRIGAR PARTE DOS SERVIDORES DO TRIBUNAL DE CONTAS DO                        ESTADO CONFORME CONVÊNIO N°08/2019 E CONTRATO N°013/2019 REFERENTE AOS MESES DE JANEIRO A" xr:uid="{44CB0CFC-01F2-4993-A109-B5B0FC797A8C}"/>
    <hyperlink ref="E60" r:id="rId97" display="LOCAÇÃO DO IMÓVEL LOCALIZADO NA RUA NELSON STUDART, N°199, LUCIANO CAVALCANTE, FORTALEZA/CE, CUJA                      FINALIDADE É ABRIGAR A SEDE DAS PROMOTORIAS DE JUSTIÇA DA FAZENDA PÚBLICA, NUDETOR E GDESC, CONFORME                      CONTRATO N°028/2015 REFERENTE JANEIRO A MARÇO/2022" xr:uid="{980F1593-0775-4E27-A761-9F47BBEA4014}"/>
    <hyperlink ref="E61" r:id="rId98" display="LOCAÇÃO DO IMÓVEL LOCALIZADO NA RUA NELSON STUDART, N°199, LUCIANO CAVALCANTE, FORTALEZA/CE, CUJA                  FINALIDADE É ABRIGAR A SEDE DAS PROMOTORIAS DE JUSTIÇA DA FAZENDA PÚBLICA, NUDETOR E GDESC, CONFORME                  CONTRATO N°028/2015 REFERENTE JANEIRO A MARÇO/2022" xr:uid="{3119C191-9ED2-482F-95C9-61551907BFB5}"/>
    <hyperlink ref="E62" r:id="rId99" display="LOCAÇÃO DO IMÓVEL LOCALIZADO NA RUA MAJOR FACUNDO, N°2240, FÁTIMA, FORTALEZA/CE, CUJA FINALIDADE É                        ABRIGAR O ARQUIVO DE DOCUMENTOS DO MP/CE, CONFORME CONTRATO N°001/2003 REFERENTE JANEIRO A                        MARÇO/2022" xr:uid="{64523713-D08A-47FA-B8D7-E1FFDB3EE05C}"/>
    <hyperlink ref="E63" r:id="rId100" display="ALUGUEL DO IMÓVEL SEDE DAS PROMOTORIAS DE JUSTIÇA DE MARANGUAPE, CONFORME CONTRATO Nº 26/2017, REF.                       JAN, FEV E MAR/2022 - POR ESTIMATIVA           " xr:uid="{8F157230-C545-474F-80BF-9AFC9EB3805E}"/>
    <hyperlink ref="E64" r:id="rId101" display="ALUGUEL DO IMÓVEL SEDE DAS PROMOTORIAS DE JUSTIÇA DE GRANJA, CONFORME CONTRATO Nº 74/2019,                       REFERENTE: JAN, FEV E MAR/2022 - POR ESTIMATIVA           " xr:uid="{DC5F7414-3B12-4385-A896-1381F6C6C99D}"/>
    <hyperlink ref="E65" r:id="rId102" display="TAXAS CONDOMINIAIS DO IMÓVEL SEDE DA 8ª PROMOTORIA DE JUSTIÇA DE JUAZEIRO DO NORTE, CONFORME                       CONTRATO Nº 63/2019, REF. JAN, FEV E MAR/2022 - POR ESTIMATIVA.           " xr:uid="{95A60F13-6440-42FF-A04D-6D3D928F47EE}"/>
    <hyperlink ref="E66" r:id="rId103" display="ALUGUEL DO IMÓVEL SEDE DAS PROMOTORIAS DE JUSTIÇA DE ACARAÚ, CONFORME CONTRATO Nº 61/2019, REF. JAN,                       FEV E MAR/2022 - POR ESTIMATIVA.           " xr:uid="{D8A70FEF-C74C-48F7-98CA-0EAD3A47AA6D}"/>
    <hyperlink ref="E67" r:id="rId104" display="ALUGUEL DO IMÓVEL SEDE DAS PROMOTORIAS DE CASCAVEL, CONFORME CONTRATO Nº 39/2013/CPL/PGJ, REFERENTE                       JAN, FEV E MAR/2022 - POR ESTIMATIVA           " xr:uid="{B2328C24-EB04-4B83-8B6B-F5B80983CCC2}"/>
    <hyperlink ref="E68" r:id="rId105" display="TAXAS CONDOMINIAIS DO IMÓVEL SEDE DAS PROMOTORIAS DE JUSTIÇA DO EUSÉBIO, CONFORME CONTRATO Nº                       27/2021, REFERENTE JAN, FEV E MAR/2022 - POR ESTIMATIVA.           " xr:uid="{BED71C64-33C7-4D63-ACA6-78108DA79B3E}"/>
    <hyperlink ref="E69" r:id="rId106" display="LOCAÇÃO DO IMÓVEL LOCALIZADO NA RUA MONTEIRO LOBATO, N°96, FÁTIMA, FORTALEZA/CE, CUJA FINALIDADE É                        ABRIGAR AS 6ª E 7ª PROMOTORIAS DE JUSTIÇA DA INFÂNCIA E JUVENTUDE DE FORTALEZA (ATUAIS 77ª E 78ª                        PROMOTORIAS DE JUSTIÇA DESTA COMARCA) CONFORME CONTRATO N°019/2014 REFERENTE AOS MESES DE JANEIRO" xr:uid="{84F75590-D2A7-4856-BA6B-DA7F72E3C158}"/>
    <hyperlink ref="E70" r:id="rId107" display="LOCAÇÃO DE IMÓVEL PARA ABRIGAR A SEDE DAS PROMOTORIAS DE JUSTIÇA EM CAUCAIA/CE CONFORME CONTRATO                       048/2019 REFERENTE JANEIRO A MARÇO/2022           " xr:uid="{5C80BF25-3951-4F33-9D88-DA43B8B332AE}"/>
    <hyperlink ref="E71" r:id="rId108" display="LOCAÇÃO DE IMÓVEL EM MOMBAÇA/CE CONFORME CONTRATO 84/2019 REFERENTE AOS MESES DE JANEIRO A                         MARÇO/2022           " xr:uid="{C8F873CE-48A9-4016-9BEA-1D25B05E131D}"/>
    <hyperlink ref="E72" r:id="rId109" display="ALUGUEL DO IMÓVEL SEDE DAS PROMOTORIAS DE RUSSAS, CONFORME CONTRATO Nº 35/2021, REFERENTE JAN, FEV                         E MAR/2022.           " xr:uid="{A2AED006-40CE-471B-A87E-759A99140557}"/>
    <hyperlink ref="E74" r:id="rId110" display="SERVIÇOS DOS CORREIOS POR MEIO DOS CANAIS DE ATENDIMENTO DISPONIBILIZADOS, CONFORME CONTRATO                        023/2020, REFERENTE AOS MESES JAN, FEV E MAR/2022.           " xr:uid="{5CD329D6-2227-456E-B153-DC1AE48A3DBC}"/>
    <hyperlink ref="E79" r:id="rId111" display="ALUGUEL DO IMÓVEL SEDE DA 8ª PROMOTORIA DE JUSTIÇA DE JUAZEIRO DO NORTE, CONFORME CONTRATO Nº                       63/2019, REFERENTE JAN, FEV E MAR/2022.           " xr:uid="{0CFA99E3-ABAC-4021-A278-CD86D0CFDA11}"/>
    <hyperlink ref="E80" r:id="rId112" display="LOCAÇÃO DO IMÓVEL EM PARAIBAPA-CE CONFORME CONTRATO 085/2019 REFERENTE OS MESES DE JANEIRO A                          MARÇO/2022           " xr:uid="{89692CAD-81A4-468E-8EC6-9D431223D81B}"/>
    <hyperlink ref="E87" r:id="rId113" display="ALUGUEL DO IMÓVEL SEDE DAS PROMOTORIAS DE JUSTIÇA DO EUSÉBIO, CONFORME CONTRATO Nº 27/2021,                        REFERENTE AOS MESES DE JAN, FEV E MAR/2022.           " xr:uid="{922DA4BA-1536-4FC9-9BA5-E81B9E16E1F8}"/>
    <hyperlink ref="E88" r:id="rId114" display="ALUGUEL DO IMÓVEL SEDE DAS PROMOTORIAS DE JUSTIÇA DE SÃO BENEDITO, CONFORME CONTRATO Nº 34/2021,                       REFERENTE JAN, FEV E MAR/2022.           " xr:uid="{B882AE9C-A4BD-4206-8307-ED46F1F6807B}"/>
    <hyperlink ref="E89" r:id="rId115" display="ALUGUEL DO IMÓVEL SEDE DAS PROMOTORIAS DE JAGUARIBE, CONFORME CONTRATO Nº 24/2019, REF. JAN, FEV E                           MAR/2022.           " xr:uid="{8886AF91-48F8-4C99-A407-41F790488A7B}"/>
    <hyperlink ref="E90" r:id="rId116" display="LOCAÇÃO DO IMÓVEL SITUADO NA RUA LOURENÇO FEITOSA, N°90, JOSÉ BONIFÁCIO, FORTALEZA/CE, CUJA FINALIDADE                        É ABRIGAR A SEDE DAS PROMOTORIAS DE JUSTIÇA CÍVEIS DESTA COMARCA, CONFORME CONTRATO 006/2017,                        REFERENTE AOS MESES DE JANEIRO A MARÇO/2022" xr:uid="{F955987B-1997-401B-A887-C26D059436CE}"/>
    <hyperlink ref="E91" r:id="rId117" display="FORNECIMENTO DE SERVIÇOS DE MANUTENÇÕES PREVENTIVAS E CORRETIVAS DA PLATAFORMA ELEVATÓRIA DO                       PRÉDIO DE INVESTIGAÇÕES, CONFORME CONTRATO 053/2019.           " xr:uid="{9151F2A9-37D3-4A1C-9E35-37350C40F5FC}"/>
    <hyperlink ref="E92" r:id="rId118" display="REEMBOLSO DO IPTU/2022, 1ª PARCELA, REFERENTE AO IMÓVEL ONDE FUNCIONAM AS PROMOTORIAS DE JUSTIÇA                       CÍVEIS, NESTA CAPITAL, IMÓVEL DE PROPRIEDADE DE SOL POENTE PARTICIPAÇÕES LTDA, QUE FICA LOCALIZADO À AV.                       AGUANAMBI, Nº 90, BAIRRO JOSÉ BONIFÁCIO, FORTALEZA-CE, CONFORME CONTRATO 006/2017." xr:uid="{E41B5B3B-0DB0-4393-8162-C01B4F602952}"/>
    <hyperlink ref="E93" r:id="rId119" display="LOCAÇÃO DO IMÓVEL SEDE DAS PROMOTORIAS DE JUSTIÇA DE JUAZEIRO DO NORTE/CE, CONFORME CONTRATO N°                       001/2015, APOSTILAMENTO 006/2017 E 5° ADITIVO, REFERENTE JANEIRO A MARÇO/2022.           " xr:uid="{A921B4B5-CD36-46AA-9BF5-40BD705C8A7A}"/>
    <hyperlink ref="E94" r:id="rId120" display="REEMBOLSO DO IPTU/2022, REFERENTE AO IMÓVEL ONDE FUNCIONA A SEDE DAS PROMOTORIAS DE JUSTIÇA DA                      COMARCA DE GRANJA/CE, IMÓVEL DE PROPRIEDADE DO SR ARY FONTENELE BATISTA, CONFORME CONTRATO 074/2019.           " xr:uid="{B61F17BC-2CD8-40DE-A884-E6ECC6F38B44}"/>
    <hyperlink ref="E81" r:id="rId121" xr:uid="{EDA381B2-9B09-4A05-A05C-C8820E2E11B5}"/>
    <hyperlink ref="E3" r:id="rId122" xr:uid="{4B747C14-736A-4C82-84B5-F7E077B81A1C}"/>
    <hyperlink ref="E4" r:id="rId123" xr:uid="{448C73BE-EE26-40EB-8FFA-B4089379AC67}"/>
    <hyperlink ref="E17" r:id="rId124" xr:uid="{C665AD4A-FC24-40FC-BB81-B28E63B04EDF}"/>
    <hyperlink ref="E18" r:id="rId125" xr:uid="{F33BA186-5084-4675-BCA1-AE3BF5147AAE}"/>
    <hyperlink ref="E19" r:id="rId126" xr:uid="{F794CFEA-9A3C-4704-A928-2CA388D2EBDC}"/>
    <hyperlink ref="E20" r:id="rId127" xr:uid="{5075DF29-CB4A-44FA-BB65-D50E7673A3DF}"/>
    <hyperlink ref="E21" r:id="rId128" xr:uid="{2E0C2709-99A6-4BCE-B8AE-99E3D8255DBF}"/>
    <hyperlink ref="E22" r:id="rId129" xr:uid="{E6109E68-73C6-4B77-9373-2C10DF7C2614}"/>
    <hyperlink ref="E23" r:id="rId130" xr:uid="{3906DC18-EB1B-4E67-9B71-1CFF94A986DA}"/>
    <hyperlink ref="E83" r:id="rId131" display="SERVIÇO DE REGISTRO E EMISSÃO DO DIGITAL OBJECT IDENTIFER (DOI), GERADO TRIMESTRALMENTE PELA ASSOCIAÇÃO                      BRASILEIRA DE EDITORES CIENTÍFICOS (ABEC BRASIL) E PELA AGÊNCIA DE REGISTRO DE NÚMEROS DOI CROSSREF,                      CONFORME CONSTA NO CONTRATO Nº 036/2021." xr:uid="{E7B3B444-D7A4-454D-912C-410A6F5D2B83}"/>
    <hyperlink ref="T121" r:id="rId132" display="http://www8.mpce.mp.br/inexigibilidade/092022000085394.pdf" xr:uid="{34FE8F73-2F10-457D-A093-CD9F89C4B88B}"/>
    <hyperlink ref="T126" r:id="rId133" xr:uid="{F31BD213-C626-4545-9EBD-CF9F4A69F10B}"/>
    <hyperlink ref="E168" r:id="rId134" xr:uid="{2AA6F9FB-E18F-4991-AFA7-B967106F1663}"/>
    <hyperlink ref="E169" r:id="rId135" display="ALUGUEL DO IMÓVEL SEDE DAS PROMOTORIAS DE JUSTIÇA DE MARANGUAPE, CONFORME CONTRATO Nº 26/2017, REF. ABRIL, MAIO E JUNHO/2022 - POR ESTIMATIVA           " xr:uid="{25E29BA7-BB6E-4885-A866-BBA5B43B622F}"/>
    <hyperlink ref="E170" r:id="rId136" display="ALUGUEL DO IMÓVEL SEDE DAS PROMOTORIAS DE JUSTIÇA DE SÃO BENEDITO, CONFORME CONTRATO Nº 34/2021, REFERENTE ABRIL, MAIO E JUNHO/2022.           " xr:uid="{9C0FC6EE-227E-47E5-A5FB-6B21CC188C9D}"/>
    <hyperlink ref="E171" r:id="rId137" display="ALUGUEL DO IMÓVEL SEDE DAS PROMOTORIAS DE RUSSAS (PISO SUPERIOR), CONFORME CONTRATO Nº 35/2021, REFERENTE ABRIL, MAIO E JUNHO/2022.           " xr:uid="{EB3BB69E-BD94-431F-B672-C8CB816122DE}"/>
    <hyperlink ref="E172" r:id="rId138" display="LOCAÇÃO DE IMÓVEL PARA ABRIGAR A SEDE DAS PROMOTORIAS DE JUSTIÇA EM BREJO SANTO/CE CONFORME CONTRATO 026/2021 REFERENTE ABRIL A JUNHO/2022           " xr:uid="{37A20855-33A4-40C0-B603-556D1FC29EF9}"/>
    <hyperlink ref="E173" r:id="rId139" display="LOCAÇÃO DE IMÓVEL PARA ABRIGAR A SEDE DAS PROMOTORIAS DE JUSTIÇA EM ALTO SANTO/CE CONFORME CONTRATO 025/2021 REFERENTE ABRIL A JUNHO/2022           " xr:uid="{A06FEEC3-A248-4B1F-A822-3F29AF24016D}"/>
    <hyperlink ref="E174" r:id="rId140" display="ALUGUEL DO IMÓVEL SEDE DAS PROMOTORIAS DE JUSTIÇA DE PARAIBAPA, CONFORME CONTRATO Nº 85/2019, REFERENTE OS MESES DE ABR, MAI E JUN/2022.           " xr:uid="{7F42A66A-1A7F-47F5-88F0-8B63F687AFDA}"/>
    <hyperlink ref="E175" r:id="rId141" xr:uid="{08D3C60D-F48A-4394-A695-46A7E44E5B77}"/>
    <hyperlink ref="E176" r:id="rId142" xr:uid="{4C2D8758-8815-4BEA-A950-01CAFB47EC89}"/>
    <hyperlink ref="E177" r:id="rId143" xr:uid="{AB0BA674-ADA8-4B86-8366-18C6D5F4526A}"/>
    <hyperlink ref="T203" r:id="rId144" xr:uid="{BA8F48DA-381D-471A-921C-DD958C7F94A3}"/>
    <hyperlink ref="T204" r:id="rId145" xr:uid="{3290F540-FFA7-4099-A0F9-86F36B3A0031}"/>
    <hyperlink ref="T205" r:id="rId146" xr:uid="{A185A688-D295-4E71-8884-D4E002D53211}"/>
    <hyperlink ref="E264" r:id="rId147" display="Contratação de cobertura securitária (seguro contra incêndio e danos elétricos) para assegurar o prédio onde estão situadas asPromotorias Criminais da Comarca de Fortaleza por mais 12 meses, a contar de 15/07/2022, conforme 3º Aditivo ao Contrato nº 45/2019." xr:uid="{F546B16B-6120-44D4-830E-35028550F3B0}"/>
    <hyperlink ref="E268" r:id="rId148" xr:uid="{4FDA77D6-581B-4A12-AABF-780A3EE9DA0F}"/>
    <hyperlink ref="E278" r:id="rId149" xr:uid="{CCB836B8-4242-42A7-8A81-6EB58BC1E7A6}"/>
    <hyperlink ref="E279" r:id="rId150" xr:uid="{BF1F0FBD-FE9A-4BCC-8926-DBC94D2110D0}"/>
    <hyperlink ref="E280" r:id="rId151" xr:uid="{6EA97432-88AA-4F21-9F9E-DD64AD1A094E}"/>
    <hyperlink ref="E281" r:id="rId152" xr:uid="{DB77232A-7D8E-4196-BB9A-22AD9A9FD8A5}"/>
    <hyperlink ref="E282" r:id="rId153" display="Locação do imóvel localizado na Rua Monteiro Lobato, 96 Bairro de Fátima, Fortaleza/CE, cuja finalidade é abrigar as 6ª e 7ª Promotoriasde Justiça da Infância e Juventude de Fortaleza (atuais 77ª e 78ª Promotorias de Justiça desta comarca), conforme contr" xr:uid="{3F98AE52-5145-49CA-BB37-9699E2D2CDD0}"/>
    <hyperlink ref="E283" r:id="rId154" display="Taxas condominiais referente às salas n° 203, 204, 206, 208 e 210 do edifício Centro Empresarial Fórum Side, localizado na Rua CarlosRibeiro Pamplona, 100 Edson Queiroz, Fortaleza-CE, cuja finalidade é abrigar as Promotorias de Justiça da Infância e Juven" xr:uid="{764BC806-755A-4810-A4FE-105B93D1641D}"/>
    <hyperlink ref="E284" r:id="rId155" display="Retroativo do reajuste do aluguel referente ao imóvel localizado na Rua Nelson Studart,199 - Luciano Cavalcante, Fortaleza/CE, cujafinalidade é abrigar a sede das Promotorias de Justiça da Fazenda Pública, NUDETOR e GDESC, conforme contrato n° 028/2015, r" xr:uid="{C8432A40-BD38-4BDE-BAA0-40399F27CA3F}"/>
    <hyperlink ref="E286" r:id="rId156" display="Vale-transporte em favor da servidora Lorena Saraiva Silva, lotada na 5ª Promotoria de Justiça da comarca de Caucaia, conforme Contratonº 007/2019, referente OUT, NOV e DEZ/2022." xr:uid="{455A70D5-DC79-4DD0-A91F-B87A1DE3F998}"/>
    <hyperlink ref="E287" r:id="rId157" display="Aquisição de vale-transporte eletrônico, por estimativa, conforme Contrato nº 007/2019/CPL/PGJ, ref. OUT, NOV e DEZ/2022." xr:uid="{167DBAB2-549B-4F5B-BD24-FF193FF47851}"/>
    <hyperlink ref="E288" r:id="rId158" display="Taxas condominiais do imóvel sede das PmJ de Eusébio-CE (salas 409, 411 e 412 do Edifício Office &amp; Medical Center e respectivas vagas degaragem), conf. Contrato de Locação nº 027/2021/PGJ, ref. OUT, NOV e DEZ/2022, por estimativa." xr:uid="{EBADCBD8-B14A-479D-ADC1-6FEC7C911168}"/>
  </hyperlinks>
  <pageMargins left="0.511811024" right="0.511811024" top="0.78740157499999996" bottom="0.78740157499999996" header="0.31496062000000002" footer="0.31496062000000002"/>
  <drawing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JAN_2022</vt:lpstr>
      <vt:lpstr>FEV_2022</vt:lpstr>
      <vt:lpstr>MAR_2022</vt:lpstr>
      <vt:lpstr>ABR_2022</vt:lpstr>
      <vt:lpstr>MAI_2022</vt:lpstr>
      <vt:lpstr>JUN_2022</vt:lpstr>
      <vt:lpstr>JUL_2022</vt:lpstr>
      <vt:lpstr>AGO_2022</vt:lpstr>
      <vt:lpstr>SET_2022</vt:lpstr>
      <vt:lpstr>OUT_2022</vt:lpstr>
      <vt:lpstr>NOV_2022</vt:lpstr>
      <vt:lpstr>DEZ_2022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João Roberto Vieira de Melo</dc:creator>
  <cp:lastModifiedBy>João Roberto Vieira de Melo</cp:lastModifiedBy>
  <cp:lastPrinted>2023-01-13T18:05:29Z</cp:lastPrinted>
  <dcterms:created xsi:type="dcterms:W3CDTF">2023-01-13T10:57:34Z</dcterms:created>
  <dcterms:modified xsi:type="dcterms:W3CDTF">2023-01-30T17:37:27Z</dcterms:modified>
</cp:coreProperties>
</file>