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DETALHAMENTO DAS DESPESAS DEZ 2017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<sst xmlns="http://schemas.openxmlformats.org/spreadsheetml/2006/main" count="54" uniqueCount="51">
  <si>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PROCURADORIA GERAL DE JUSTIÇA</t>
  </si>
  <si>
    <t>DETALHAMENTO DAS DESPESAS</t>
  </si>
  <si>
    <t>(Resolução nº 86/2012, art. 5º, I, "b")</t>
  </si>
  <si>
    <t>FONTE: SEFIN</t>
  </si>
  <si>
    <t>ATUALIZADO ATÉ 31/12/2017</t>
  </si>
  <si>
    <t>DESPESA</t>
  </si>
  <si>
    <t>VALORES PREVISTOS</t>
  </si>
  <si>
    <t>VALORES PAGOS</t>
  </si>
  <si>
    <t xml:space="preserve">JAN 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</si>
  <si>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</si>
  <si>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</si>
  <si>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</si>
  <si>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</si>
  <si>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</si>
  <si>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</si>
  <si>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</si>
  <si>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</si>
  <si>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</si>
  <si>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</si>
  <si>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</si>
  <si>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</si>
  <si>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31 PESSOAL E ENCARGOS SOCIAIS</t>
  </si>
  <si>
    <t>9011 VENCIMENTOS E VANTAGENS FIXAS - PESSOAL CIVIL</t>
  </si>
  <si>
    <t>9013 OBRIGAÇÕES PATRONAIS REGIME GERAL</t>
  </si>
  <si>
    <t>9016 AJUDA DE CUSTO</t>
  </si>
  <si>
    <t>9091 SENTEÇAS JUDICIAIS</t>
  </si>
  <si>
    <t>9094 INDENIZAÇÕES TRABALHISTAS</t>
  </si>
  <si>
    <t>9092 DESPESAS DE EXERCÍCIOS ANTERIORES</t>
  </si>
  <si>
    <t>9096 RESSARCIMENTO DE DESPESAS DE PESSOAL REQUISITADO</t>
  </si>
  <si>
    <t>9113 OBRIGAÇÕES PATRONAIS REGIME PRÓPRIO</t>
  </si>
  <si>
    <t>33 OUTRAS DESPESAS CORRENTES</t>
  </si>
  <si>
    <t>9008 OUTROS BENEFÍCIOS ASSISTENCIAIS</t>
  </si>
  <si>
    <t>9014 DIÁRIAS - CIVIL</t>
  </si>
  <si>
    <t>9030 MATERIAL DE CONSUMO</t>
  </si>
  <si>
    <t>9031 PREMIAÇÕES CULTURAIS, ARTÍSTICAS, CIENTÍCAS</t>
  </si>
  <si>
    <t>9032 MATERIAL, BEM OU SERVIÇO PARA DISTRIBUIÇÃO GRATUITA</t>
  </si>
  <si>
    <t>9033 PASSAGENS E DESPESAS COM LOCOMOÇÃO</t>
  </si>
  <si>
    <t>9036 OUTROS SERVIÇOS DE TERCEIROS - PESSOA FÍSICA</t>
  </si>
  <si>
    <t>9037 LOCAÇÃO DE MÃO-DE-OBRA</t>
  </si>
  <si>
    <t>9039 OUTROS SERVIÇOS DE TERCEIROS - PESSOA JURÍDICA</t>
  </si>
  <si>
    <t>9046 AUXÍLIO-ALIMENTAÇÃO</t>
  </si>
  <si>
    <t xml:space="preserve">9093 INDENIZAÇÕES E RESTITUIÇÕES </t>
  </si>
  <si>
    <t>9093 AUXÍLIO-MORADIA</t>
  </si>
  <si>
    <t>9047 OBRIGAÇÕES TRIBUTÁRIAS E CONTRIBUTIVAS</t>
  </si>
  <si>
    <t>9048 OUTROS AUXÍLIOS FINANCEIROS A PESSOAS FÍSICAS</t>
  </si>
  <si>
    <t>44 DESPESA DE CAPITAL</t>
  </si>
  <si>
    <t>9039 OUTROS SERVIÇOS DE TERCEIROS - P JURÍDICA</t>
  </si>
  <si>
    <t>9051 OBRAS E INSTALAÇÕES</t>
  </si>
  <si>
    <t>9052 EQUIPAMENTOS E MATERIAL PERMANENTE</t>
  </si>
  <si>
    <t>44 INVERSÕES FINANCEIRAS</t>
  </si>
  <si>
    <t>61 AQUISIÇÃO DE IMÓVEIS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</si>
</sst>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6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/>
    </xf>
    <xf numFmtId="164" fontId="4" fillId="2" borderId="2" xfId="0" applyFont="1" applyFill="1" applyBorder="1" applyAlignment="1" applyProtection="1">
      <alignment horizontal="left" vertical="top" wrapText="1"/>
      <protection/>
    </xf>
    <xf numFmtId="165" fontId="3" fillId="0" borderId="1" xfId="0" applyNumberFormat="1" applyFont="1" applyBorder="1" applyAlignment="1">
      <alignment/>
    </xf>
    <xf numFmtId="164" fontId="5" fillId="2" borderId="1" xfId="0" applyFont="1" applyFill="1" applyBorder="1" applyAlignment="1" applyProtection="1">
      <alignment horizontal="left" vertical="top" wrapText="1"/>
      <protection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4" fillId="2" borderId="1" xfId="0" applyFont="1" applyFill="1" applyBorder="1" applyAlignment="1" applyProtection="1">
      <alignment horizontal="left" vertical="top" wrapText="1"/>
      <protection/>
    </xf>
    <xf numFmtId="165" fontId="0" fillId="2" borderId="1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3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</xdr:col>
      <xdr:colOff>571500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1144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3"/>
  <sheetViews>
    <sheetView tabSelected="1" workbookViewId="0" topLeftCell="C8">
      <selection activeCell="T11" sqref="T11"/>
    </sheetView>
  </sheetViews>
  <sheetFormatPr defaultColWidth="9.140625" defaultRowHeight="12.75"/>
  <cols>
    <col min="5" max="5" width="8.7109375" style="0" customWidth="1"/>
    <col min="6" max="6" width="0" style="0" hidden="1" customWidth="1"/>
    <col min="7" max="7" width="14.00390625" style="0" customWidth="1"/>
    <col min="8" max="9" width="12.7109375" style="0" customWidth="1"/>
    <col min="10" max="10" width="12.57421875" style="0" customWidth="1"/>
    <col min="11" max="19" width="12.7109375" style="0" customWidth="1"/>
    <col min="20" max="20" width="13.7109375" style="0" customWidth="1"/>
    <col min="22" max="22" width="12.7109375" style="0" customWidth="1"/>
  </cols>
  <sheetData>
    <row r="2" spans="8:16" ht="21">
      <c r="H2" s="1" t="s">
        <v>0</v>
      </c>
      <c r="I2" s="1"/>
      <c r="J2" s="1"/>
      <c r="K2" s="1"/>
      <c r="L2" s="1"/>
      <c r="M2" s="1"/>
      <c r="N2" s="1"/>
      <c r="O2" s="1"/>
      <c r="P2" s="1"/>
    </row>
    <row r="4" spans="3:20" ht="17.25" customHeight="1">
      <c r="C4" s="2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1:14" ht="12.75">
      <c r="K5" s="3" t="s">
        <v>2</v>
      </c>
      <c r="L5" s="3"/>
      <c r="M5" s="3"/>
      <c r="N5" s="3"/>
    </row>
    <row r="6" spans="4:5" ht="12.75">
      <c r="D6" s="4" t="s">
        <v>3</v>
      </c>
      <c r="E6" s="4"/>
    </row>
    <row r="7" spans="4:17" ht="12.75">
      <c r="D7" s="5" t="s">
        <v>4</v>
      </c>
      <c r="E7" s="6"/>
      <c r="Q7" s="7"/>
    </row>
    <row r="9" spans="1:20" ht="12.75" customHeight="1">
      <c r="A9" s="8" t="s">
        <v>5</v>
      </c>
      <c r="B9" s="8"/>
      <c r="C9" s="8"/>
      <c r="D9" s="8"/>
      <c r="E9" s="8"/>
      <c r="F9" s="8"/>
      <c r="G9" s="8" t="s">
        <v>6</v>
      </c>
      <c r="H9" s="9" t="s">
        <v>7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>
      <c r="A10" s="8"/>
      <c r="B10" s="8"/>
      <c r="C10" s="8"/>
      <c r="D10" s="8"/>
      <c r="E10" s="8"/>
      <c r="F10" s="8"/>
      <c r="G10" s="8"/>
      <c r="H10" s="9" t="s">
        <v>8</v>
      </c>
      <c r="I10" s="9" t="s">
        <v>9</v>
      </c>
      <c r="J10" s="9" t="s">
        <v>10</v>
      </c>
      <c r="K10" s="9" t="s">
        <v>11</v>
      </c>
      <c r="L10" s="9" t="s">
        <v>12</v>
      </c>
      <c r="M10" s="9" t="s">
        <v>13</v>
      </c>
      <c r="N10" s="9" t="s">
        <v>14</v>
      </c>
      <c r="O10" s="9" t="s">
        <v>15</v>
      </c>
      <c r="P10" s="9" t="s">
        <v>16</v>
      </c>
      <c r="Q10" s="9" t="s">
        <v>17</v>
      </c>
      <c r="R10" s="9" t="s">
        <v>18</v>
      </c>
      <c r="S10" s="9" t="s">
        <v>19</v>
      </c>
      <c r="T10" s="9" t="s">
        <v>20</v>
      </c>
    </row>
    <row r="11" spans="1:20" ht="12.75" customHeight="1">
      <c r="A11" s="10" t="s">
        <v>21</v>
      </c>
      <c r="B11" s="10"/>
      <c r="C11" s="10"/>
      <c r="D11" s="10"/>
      <c r="E11" s="10"/>
      <c r="F11" s="10"/>
      <c r="G11" s="11">
        <f>SUM(G12:G19)</f>
        <v>324291303.59</v>
      </c>
      <c r="H11" s="11">
        <f>SUM(H12:H19)</f>
        <v>23795322.44</v>
      </c>
      <c r="I11" s="11">
        <f>SUM(I12:I19)</f>
        <v>25180195.759999998</v>
      </c>
      <c r="J11" s="11">
        <f>SUM(J12:J19)</f>
        <v>26537322.08</v>
      </c>
      <c r="K11" s="11">
        <f>SUM(K12:K19)</f>
        <v>20895736.25</v>
      </c>
      <c r="L11" s="11">
        <f>SUM(L12:L19)</f>
        <v>23596874.68</v>
      </c>
      <c r="M11" s="11">
        <f>SUM(M12:M19)</f>
        <v>35157093.63</v>
      </c>
      <c r="N11" s="11">
        <f>SUM(N12:N19)</f>
        <v>27053327.52</v>
      </c>
      <c r="O11" s="11">
        <f>SUM(O12:O19)</f>
        <v>24426601.57</v>
      </c>
      <c r="P11" s="11">
        <f>SUM(P12:P19)</f>
        <v>24242049.73</v>
      </c>
      <c r="Q11" s="11">
        <f>SUM(Q12:Q19)</f>
        <v>27643338.009999998</v>
      </c>
      <c r="R11" s="11">
        <f>SUM(R12:R19)</f>
        <v>25282308.470000003</v>
      </c>
      <c r="S11" s="11">
        <f>SUM(S12:S19)</f>
        <v>40208142.95</v>
      </c>
      <c r="T11" s="11">
        <f aca="true" t="shared" si="0" ref="T11:T34">SUM(H11:S11)</f>
        <v>324018313.09</v>
      </c>
    </row>
    <row r="12" spans="1:20" ht="12.75" customHeight="1">
      <c r="A12" s="12" t="s">
        <v>22</v>
      </c>
      <c r="B12" s="12"/>
      <c r="C12" s="12"/>
      <c r="D12" s="12"/>
      <c r="E12" s="12"/>
      <c r="F12" s="12"/>
      <c r="G12" s="13">
        <v>256282380.2</v>
      </c>
      <c r="H12" s="13">
        <v>19199773.35</v>
      </c>
      <c r="I12" s="14">
        <v>19437022.83</v>
      </c>
      <c r="J12" s="14">
        <v>20749408.98</v>
      </c>
      <c r="K12" s="14">
        <v>17474172.44</v>
      </c>
      <c r="L12" s="14">
        <v>19520229.08</v>
      </c>
      <c r="M12" s="14">
        <v>29283257.96</v>
      </c>
      <c r="N12" s="14">
        <v>19819266.32</v>
      </c>
      <c r="O12" s="14">
        <v>19614866.13</v>
      </c>
      <c r="P12" s="14">
        <v>19748858.61</v>
      </c>
      <c r="Q12" s="14">
        <v>21905201.5</v>
      </c>
      <c r="R12" s="14">
        <v>19851610.76</v>
      </c>
      <c r="S12" s="14">
        <v>29608054.52</v>
      </c>
      <c r="T12" s="13">
        <f t="shared" si="0"/>
        <v>256211722.47999996</v>
      </c>
    </row>
    <row r="13" spans="1:20" ht="12.75" customHeight="1">
      <c r="A13" s="12" t="s">
        <v>23</v>
      </c>
      <c r="B13" s="12"/>
      <c r="C13" s="12"/>
      <c r="D13" s="12"/>
      <c r="E13" s="12"/>
      <c r="F13" s="12"/>
      <c r="G13" s="13">
        <v>800000</v>
      </c>
      <c r="H13" s="13">
        <v>49155.7</v>
      </c>
      <c r="I13" s="14">
        <v>48902.29</v>
      </c>
      <c r="J13" s="14">
        <v>50850.62</v>
      </c>
      <c r="K13" s="14">
        <v>49303.44</v>
      </c>
      <c r="L13" s="14">
        <v>48485.82</v>
      </c>
      <c r="M13" s="14">
        <v>49941.86</v>
      </c>
      <c r="N13" s="14">
        <v>56364.19</v>
      </c>
      <c r="O13" s="14">
        <v>50339.38</v>
      </c>
      <c r="P13" s="14">
        <v>49077.51</v>
      </c>
      <c r="Q13" s="14">
        <v>50474.48</v>
      </c>
      <c r="R13" s="14">
        <v>120953.59</v>
      </c>
      <c r="S13" s="14">
        <v>169134.37</v>
      </c>
      <c r="T13" s="13">
        <f t="shared" si="0"/>
        <v>792983.25</v>
      </c>
    </row>
    <row r="14" spans="1:20" ht="12.75" customHeight="1">
      <c r="A14" s="12" t="s">
        <v>24</v>
      </c>
      <c r="B14" s="12"/>
      <c r="C14" s="12"/>
      <c r="D14" s="12"/>
      <c r="E14" s="12"/>
      <c r="F14" s="12"/>
      <c r="G14" s="13">
        <v>708346.48</v>
      </c>
      <c r="H14" s="13">
        <v>416844.69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291501.79</v>
      </c>
      <c r="S14" s="14">
        <v>0</v>
      </c>
      <c r="T14" s="13">
        <f t="shared" si="0"/>
        <v>708346.48</v>
      </c>
    </row>
    <row r="15" spans="1:20" ht="12.75" customHeight="1">
      <c r="A15" s="12" t="s">
        <v>25</v>
      </c>
      <c r="B15" s="12"/>
      <c r="C15" s="12"/>
      <c r="D15" s="12"/>
      <c r="E15" s="12"/>
      <c r="F15" s="12"/>
      <c r="G15" s="13">
        <v>2142131.21</v>
      </c>
      <c r="H15" s="13">
        <v>234387.96</v>
      </c>
      <c r="I15" s="14">
        <v>0</v>
      </c>
      <c r="J15" s="14">
        <v>0</v>
      </c>
      <c r="K15" s="14">
        <v>0</v>
      </c>
      <c r="L15" s="14">
        <v>56372.05</v>
      </c>
      <c r="M15" s="14">
        <v>22082.53</v>
      </c>
      <c r="N15" s="14">
        <v>69175.25</v>
      </c>
      <c r="O15" s="14">
        <v>171616.73</v>
      </c>
      <c r="P15" s="14">
        <v>229732.3</v>
      </c>
      <c r="Q15" s="14">
        <v>269450.09</v>
      </c>
      <c r="R15" s="14">
        <v>267249.66</v>
      </c>
      <c r="S15" s="14">
        <v>821011.32</v>
      </c>
      <c r="T15" s="13">
        <f t="shared" si="0"/>
        <v>2141077.89</v>
      </c>
    </row>
    <row r="16" spans="1:20" ht="12.75" customHeight="1">
      <c r="A16" s="12" t="s">
        <v>26</v>
      </c>
      <c r="B16" s="12"/>
      <c r="C16" s="12"/>
      <c r="D16" s="12"/>
      <c r="E16" s="12"/>
      <c r="F16" s="12"/>
      <c r="G16" s="13">
        <v>11175623.91</v>
      </c>
      <c r="H16" s="13">
        <v>0</v>
      </c>
      <c r="I16" s="14">
        <v>13542.72</v>
      </c>
      <c r="J16" s="14">
        <v>1567037.48</v>
      </c>
      <c r="K16" s="14">
        <v>0</v>
      </c>
      <c r="L16" s="14">
        <v>26814.57</v>
      </c>
      <c r="M16" s="14">
        <v>1859717.57</v>
      </c>
      <c r="N16" s="14">
        <v>3036701.78</v>
      </c>
      <c r="O16" s="14">
        <v>645541.26</v>
      </c>
      <c r="P16" s="14">
        <v>247831.69</v>
      </c>
      <c r="Q16" s="14">
        <v>1438635.09</v>
      </c>
      <c r="R16" s="14">
        <v>651768.26</v>
      </c>
      <c r="S16" s="14">
        <v>1600423.08</v>
      </c>
      <c r="T16" s="13">
        <f t="shared" si="0"/>
        <v>11088013.500000002</v>
      </c>
    </row>
    <row r="17" spans="1:20" ht="12.75" customHeight="1">
      <c r="A17" s="12" t="s">
        <v>27</v>
      </c>
      <c r="B17" s="12"/>
      <c r="C17" s="12"/>
      <c r="D17" s="12"/>
      <c r="E17" s="12"/>
      <c r="F17" s="12"/>
      <c r="G17" s="13">
        <v>2695768.43</v>
      </c>
      <c r="H17" s="13">
        <v>301734.6</v>
      </c>
      <c r="I17" s="14">
        <f>2088000+17339.34</f>
        <v>2105339.34</v>
      </c>
      <c r="J17" s="14">
        <f>38614.1+17172.76</f>
        <v>55786.86</v>
      </c>
      <c r="K17" s="14">
        <v>279.37</v>
      </c>
      <c r="L17" s="14">
        <v>34996.77</v>
      </c>
      <c r="M17" s="14">
        <v>58520.81</v>
      </c>
      <c r="N17" s="14">
        <v>39013.88</v>
      </c>
      <c r="O17" s="14">
        <v>2849.5</v>
      </c>
      <c r="P17" s="14">
        <v>3419.4</v>
      </c>
      <c r="Q17" s="14">
        <v>2279.6</v>
      </c>
      <c r="R17" s="14">
        <v>33617.82</v>
      </c>
      <c r="S17" s="14">
        <v>57930.48</v>
      </c>
      <c r="T17" s="13">
        <f t="shared" si="0"/>
        <v>2695768.4299999997</v>
      </c>
    </row>
    <row r="18" spans="1:20" ht="12.75" customHeight="1">
      <c r="A18" s="12" t="s">
        <v>28</v>
      </c>
      <c r="B18" s="12"/>
      <c r="C18" s="12"/>
      <c r="D18" s="12"/>
      <c r="E18" s="12"/>
      <c r="F18" s="12"/>
      <c r="G18" s="13">
        <v>515000</v>
      </c>
      <c r="H18" s="13">
        <v>0</v>
      </c>
      <c r="I18" s="14">
        <v>0</v>
      </c>
      <c r="J18" s="14">
        <v>21697.88</v>
      </c>
      <c r="K18" s="14">
        <v>7997.66</v>
      </c>
      <c r="L18" s="14">
        <v>14847.77</v>
      </c>
      <c r="M18" s="14">
        <v>3301.52</v>
      </c>
      <c r="N18" s="14">
        <f>50958.86+21281.54</f>
        <v>72240.4</v>
      </c>
      <c r="O18" s="14">
        <f>15960.63+33348.9</f>
        <v>49309.53</v>
      </c>
      <c r="P18" s="14">
        <f>20846.05+21029.79</f>
        <v>41875.84</v>
      </c>
      <c r="Q18" s="14">
        <f>39310.44+21171.47</f>
        <v>60481.91</v>
      </c>
      <c r="R18" s="14">
        <f>64698.22+18862.37</f>
        <v>83560.59</v>
      </c>
      <c r="S18" s="14">
        <v>67806.98</v>
      </c>
      <c r="T18" s="13">
        <f t="shared" si="0"/>
        <v>423120.07999999996</v>
      </c>
    </row>
    <row r="19" spans="1:20" ht="12.75" customHeight="1">
      <c r="A19" s="12" t="s">
        <v>29</v>
      </c>
      <c r="B19" s="12"/>
      <c r="C19" s="12"/>
      <c r="D19" s="12"/>
      <c r="E19" s="12"/>
      <c r="F19" s="12"/>
      <c r="G19" s="13">
        <v>49972053.36</v>
      </c>
      <c r="H19" s="13">
        <v>3593426.14</v>
      </c>
      <c r="I19" s="14">
        <v>3575388.58</v>
      </c>
      <c r="J19" s="14">
        <v>4092540.26</v>
      </c>
      <c r="K19" s="14">
        <v>3363983.34</v>
      </c>
      <c r="L19" s="14">
        <v>3895128.62</v>
      </c>
      <c r="M19" s="14">
        <v>3880271.38</v>
      </c>
      <c r="N19" s="14">
        <v>3960565.7</v>
      </c>
      <c r="O19" s="14">
        <v>3892079.04</v>
      </c>
      <c r="P19" s="14">
        <v>3921254.38</v>
      </c>
      <c r="Q19" s="14">
        <v>3916815.34</v>
      </c>
      <c r="R19" s="14">
        <v>3982046</v>
      </c>
      <c r="S19" s="14">
        <v>7883782.2</v>
      </c>
      <c r="T19" s="13">
        <f t="shared" si="0"/>
        <v>49957280.980000004</v>
      </c>
    </row>
    <row r="20" spans="1:20" ht="12.75" customHeight="1">
      <c r="A20" s="15" t="s">
        <v>30</v>
      </c>
      <c r="B20" s="15"/>
      <c r="C20" s="15"/>
      <c r="D20" s="15"/>
      <c r="E20" s="15"/>
      <c r="F20" s="15"/>
      <c r="G20" s="11">
        <f>SUM(G21:G35)</f>
        <v>70268725.63000001</v>
      </c>
      <c r="H20" s="11">
        <f>SUM(H21:H34)</f>
        <v>4092818.17</v>
      </c>
      <c r="I20" s="11">
        <f>SUM(I21:I34)</f>
        <v>4159265.64</v>
      </c>
      <c r="J20" s="11">
        <f>SUM(J21:J34)</f>
        <v>4030635.26</v>
      </c>
      <c r="K20" s="11">
        <f>SUM(K21:K34)</f>
        <v>7225809.98</v>
      </c>
      <c r="L20" s="11">
        <f>SUM(L21:L34)</f>
        <v>6061835.3</v>
      </c>
      <c r="M20" s="11">
        <f>SUM(M21:M34)</f>
        <v>5771775.89</v>
      </c>
      <c r="N20" s="11">
        <f>SUM(N21:N34)</f>
        <v>6146073.12</v>
      </c>
      <c r="O20" s="11">
        <f>SUM(O21:O34)</f>
        <v>6388515.600000001</v>
      </c>
      <c r="P20" s="11">
        <f>SUM(P21:P34)</f>
        <v>6159398.819999999</v>
      </c>
      <c r="Q20" s="11">
        <f>SUM(Q21:Q34)</f>
        <v>5764493.3100000005</v>
      </c>
      <c r="R20" s="11">
        <f>SUM(R21:R35)</f>
        <v>5903191.55</v>
      </c>
      <c r="S20" s="11">
        <f>SUM(S21:S35)</f>
        <v>7941178.199999999</v>
      </c>
      <c r="T20" s="11">
        <f t="shared" si="0"/>
        <v>69644990.84</v>
      </c>
    </row>
    <row r="21" spans="1:20" ht="12.75" customHeight="1">
      <c r="A21" s="12" t="s">
        <v>31</v>
      </c>
      <c r="B21" s="12"/>
      <c r="C21" s="12"/>
      <c r="D21" s="12"/>
      <c r="E21" s="12"/>
      <c r="F21" s="12"/>
      <c r="G21" s="16">
        <v>946190.18</v>
      </c>
      <c r="H21" s="13">
        <v>58080</v>
      </c>
      <c r="I21" s="13">
        <v>88071.11</v>
      </c>
      <c r="J21" s="13">
        <v>55680</v>
      </c>
      <c r="K21" s="13">
        <v>120371.28</v>
      </c>
      <c r="L21" s="13">
        <v>56160</v>
      </c>
      <c r="M21" s="13">
        <v>88467.55</v>
      </c>
      <c r="N21" s="13">
        <v>58560</v>
      </c>
      <c r="O21" s="13">
        <v>68888.3</v>
      </c>
      <c r="P21" s="13">
        <v>89511.11</v>
      </c>
      <c r="Q21" s="13">
        <v>121331.28</v>
      </c>
      <c r="R21" s="13">
        <v>62400</v>
      </c>
      <c r="S21" s="13">
        <v>78669.55</v>
      </c>
      <c r="T21" s="13">
        <f t="shared" si="0"/>
        <v>946190.18</v>
      </c>
    </row>
    <row r="22" spans="1:20" ht="12.75" customHeight="1">
      <c r="A22" s="12" t="s">
        <v>32</v>
      </c>
      <c r="B22" s="12"/>
      <c r="C22" s="12"/>
      <c r="D22" s="12"/>
      <c r="E22" s="12"/>
      <c r="F22" s="12"/>
      <c r="G22" s="17">
        <v>2844349.63</v>
      </c>
      <c r="H22" s="14">
        <v>20943.36</v>
      </c>
      <c r="I22" s="14">
        <v>162868.91</v>
      </c>
      <c r="J22" s="14">
        <v>205167.87</v>
      </c>
      <c r="K22" s="14">
        <v>214167.02</v>
      </c>
      <c r="L22" s="14">
        <v>275549.08</v>
      </c>
      <c r="M22" s="14">
        <v>279895.5</v>
      </c>
      <c r="N22" s="14">
        <v>287872.97</v>
      </c>
      <c r="O22" s="14">
        <v>302144.6</v>
      </c>
      <c r="P22" s="14">
        <v>273735.12</v>
      </c>
      <c r="Q22" s="14">
        <v>287972.63</v>
      </c>
      <c r="R22" s="14">
        <v>263108.16</v>
      </c>
      <c r="S22" s="14">
        <v>263931.49</v>
      </c>
      <c r="T22" s="13">
        <f t="shared" si="0"/>
        <v>2837356.7100000004</v>
      </c>
    </row>
    <row r="23" spans="1:20" ht="12.75" customHeight="1">
      <c r="A23" s="12" t="s">
        <v>33</v>
      </c>
      <c r="B23" s="12"/>
      <c r="C23" s="12"/>
      <c r="D23" s="12"/>
      <c r="E23" s="12"/>
      <c r="F23" s="12"/>
      <c r="G23" s="17">
        <v>2418207.23</v>
      </c>
      <c r="H23" s="14">
        <v>8557.5</v>
      </c>
      <c r="I23" s="14">
        <v>166254.27</v>
      </c>
      <c r="J23" s="14">
        <v>89489.38</v>
      </c>
      <c r="K23" s="14">
        <v>221090.85</v>
      </c>
      <c r="L23" s="14">
        <v>164614.94</v>
      </c>
      <c r="M23" s="14">
        <v>122066.53</v>
      </c>
      <c r="N23" s="14">
        <v>238481.93</v>
      </c>
      <c r="O23" s="14">
        <v>390768.15</v>
      </c>
      <c r="P23" s="14">
        <v>205292.51</v>
      </c>
      <c r="Q23" s="14">
        <v>162442.66</v>
      </c>
      <c r="R23" s="14">
        <v>136001.97</v>
      </c>
      <c r="S23" s="14">
        <v>508889.53</v>
      </c>
      <c r="T23" s="13">
        <f t="shared" si="0"/>
        <v>2413950.2199999997</v>
      </c>
    </row>
    <row r="24" spans="1:20" ht="12.75" customHeight="1">
      <c r="A24" s="12" t="s">
        <v>34</v>
      </c>
      <c r="B24" s="12"/>
      <c r="C24" s="12"/>
      <c r="D24" s="12"/>
      <c r="E24" s="12"/>
      <c r="F24" s="12"/>
      <c r="G24" s="17">
        <v>2000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/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3">
        <f t="shared" si="0"/>
        <v>0</v>
      </c>
    </row>
    <row r="25" spans="1:20" ht="12.75" customHeight="1">
      <c r="A25" s="12" t="s">
        <v>35</v>
      </c>
      <c r="B25" s="12"/>
      <c r="C25" s="12"/>
      <c r="D25" s="12"/>
      <c r="E25" s="12"/>
      <c r="F25" s="12"/>
      <c r="G25" s="17">
        <v>88209</v>
      </c>
      <c r="H25" s="14">
        <v>0</v>
      </c>
      <c r="I25" s="14">
        <v>6506</v>
      </c>
      <c r="J25" s="14">
        <v>6606</v>
      </c>
      <c r="K25" s="14">
        <v>4626</v>
      </c>
      <c r="L25" s="14">
        <v>4980</v>
      </c>
      <c r="M25" s="14">
        <v>0</v>
      </c>
      <c r="N25" s="14">
        <v>5926</v>
      </c>
      <c r="O25" s="13">
        <v>48920</v>
      </c>
      <c r="P25" s="14">
        <v>8755</v>
      </c>
      <c r="Q25" s="14">
        <v>0</v>
      </c>
      <c r="R25" s="14">
        <v>0</v>
      </c>
      <c r="S25" s="14">
        <v>0</v>
      </c>
      <c r="T25" s="13">
        <f t="shared" si="0"/>
        <v>86319</v>
      </c>
    </row>
    <row r="26" spans="1:20" ht="12.75" customHeight="1">
      <c r="A26" s="12" t="s">
        <v>36</v>
      </c>
      <c r="B26" s="12"/>
      <c r="C26" s="12"/>
      <c r="D26" s="12"/>
      <c r="E26" s="12"/>
      <c r="F26" s="12"/>
      <c r="G26" s="17">
        <v>462817.3</v>
      </c>
      <c r="H26" s="14">
        <v>0</v>
      </c>
      <c r="I26" s="14">
        <v>10427.98</v>
      </c>
      <c r="J26" s="14">
        <v>49572.02</v>
      </c>
      <c r="K26" s="14">
        <v>30000</v>
      </c>
      <c r="L26" s="14">
        <v>30000</v>
      </c>
      <c r="M26" s="14">
        <v>43789.8</v>
      </c>
      <c r="N26" s="14">
        <v>112500</v>
      </c>
      <c r="O26" s="14">
        <v>20000</v>
      </c>
      <c r="P26" s="14">
        <v>30000</v>
      </c>
      <c r="Q26" s="14">
        <v>40000</v>
      </c>
      <c r="R26" s="14">
        <v>0</v>
      </c>
      <c r="S26" s="14">
        <v>96527.5</v>
      </c>
      <c r="T26" s="13">
        <f t="shared" si="0"/>
        <v>462817.3</v>
      </c>
    </row>
    <row r="27" spans="1:20" ht="12.75" customHeight="1">
      <c r="A27" s="12" t="s">
        <v>37</v>
      </c>
      <c r="B27" s="12"/>
      <c r="C27" s="12"/>
      <c r="D27" s="12"/>
      <c r="E27" s="12"/>
      <c r="F27" s="12"/>
      <c r="G27" s="17">
        <v>5094324.88</v>
      </c>
      <c r="H27" s="13">
        <v>473354.84</v>
      </c>
      <c r="I27" s="14">
        <v>345601.89</v>
      </c>
      <c r="J27" s="14">
        <v>448167.83</v>
      </c>
      <c r="K27" s="14">
        <v>400432.52</v>
      </c>
      <c r="L27" s="14">
        <v>468707.99</v>
      </c>
      <c r="M27" s="14">
        <v>475051.61</v>
      </c>
      <c r="N27" s="14">
        <v>472540.98</v>
      </c>
      <c r="O27" s="14">
        <v>490900.32</v>
      </c>
      <c r="P27" s="14">
        <v>452537.83</v>
      </c>
      <c r="Q27" s="14">
        <v>504035.18</v>
      </c>
      <c r="R27" s="14">
        <v>361495.28</v>
      </c>
      <c r="S27" s="14">
        <v>194759.61</v>
      </c>
      <c r="T27" s="13">
        <f t="shared" si="0"/>
        <v>5087585.88</v>
      </c>
    </row>
    <row r="28" spans="1:20" ht="12.75" customHeight="1">
      <c r="A28" s="12" t="s">
        <v>38</v>
      </c>
      <c r="B28" s="12"/>
      <c r="C28" s="12"/>
      <c r="D28" s="12"/>
      <c r="E28" s="12"/>
      <c r="F28" s="12"/>
      <c r="G28" s="17">
        <v>6410076.76</v>
      </c>
      <c r="H28" s="13">
        <v>38172.89</v>
      </c>
      <c r="I28" s="14">
        <v>0</v>
      </c>
      <c r="J28" s="14">
        <v>670843</v>
      </c>
      <c r="K28" s="14">
        <v>339222.12</v>
      </c>
      <c r="L28" s="14">
        <v>627647.84</v>
      </c>
      <c r="M28" s="14">
        <v>458647.03</v>
      </c>
      <c r="N28" s="14">
        <v>709639.65</v>
      </c>
      <c r="O28" s="14">
        <v>640789.94</v>
      </c>
      <c r="P28" s="14">
        <v>746968.88</v>
      </c>
      <c r="Q28" s="14">
        <v>5662.97</v>
      </c>
      <c r="R28" s="14">
        <v>789842.85</v>
      </c>
      <c r="S28" s="14">
        <v>1072611.14</v>
      </c>
      <c r="T28" s="13">
        <f t="shared" si="0"/>
        <v>6100048.309999999</v>
      </c>
    </row>
    <row r="29" spans="1:20" ht="12.75" customHeight="1">
      <c r="A29" s="12" t="s">
        <v>39</v>
      </c>
      <c r="B29" s="12"/>
      <c r="C29" s="12"/>
      <c r="D29" s="12"/>
      <c r="E29" s="12"/>
      <c r="F29" s="12"/>
      <c r="G29" s="17">
        <v>12635670.41</v>
      </c>
      <c r="H29" s="13">
        <v>224005.08</v>
      </c>
      <c r="I29" s="14">
        <f>108458.57+8396.5</f>
        <v>116855.07</v>
      </c>
      <c r="J29" s="14">
        <v>1164409.12</v>
      </c>
      <c r="K29" s="14">
        <v>669939.47</v>
      </c>
      <c r="L29" s="14">
        <f>1186171.17+25570.21</f>
        <v>1211741.38</v>
      </c>
      <c r="M29" s="14">
        <f>1087881.49+9355.85</f>
        <v>1097237.34</v>
      </c>
      <c r="N29" s="14">
        <f>1024417.97+11325.11</f>
        <v>1035743.08</v>
      </c>
      <c r="O29" s="14">
        <f>1171873.23+13652.78</f>
        <v>1185526.01</v>
      </c>
      <c r="P29" s="14">
        <f>1146353.78+13703.88</f>
        <v>1160057.66</v>
      </c>
      <c r="Q29" s="14">
        <v>1442517.68</v>
      </c>
      <c r="R29" s="14">
        <v>718341.22</v>
      </c>
      <c r="S29" s="14">
        <v>2367915.32</v>
      </c>
      <c r="T29" s="13">
        <f t="shared" si="0"/>
        <v>12394288.430000002</v>
      </c>
    </row>
    <row r="30" spans="1:20" ht="12.75" customHeight="1">
      <c r="A30" s="12" t="s">
        <v>40</v>
      </c>
      <c r="B30" s="12"/>
      <c r="C30" s="12"/>
      <c r="D30" s="12"/>
      <c r="E30" s="12"/>
      <c r="F30" s="12"/>
      <c r="G30" s="17">
        <v>16343549.13</v>
      </c>
      <c r="H30" s="13">
        <v>1320138.67</v>
      </c>
      <c r="I30" s="14">
        <v>1308661.27</v>
      </c>
      <c r="J30" s="14">
        <v>1321042.41</v>
      </c>
      <c r="K30" s="14">
        <v>1342564.51</v>
      </c>
      <c r="L30" s="14">
        <v>1303461.55</v>
      </c>
      <c r="M30" s="14">
        <v>1316072.8</v>
      </c>
      <c r="N30" s="14">
        <v>1322622.96</v>
      </c>
      <c r="O30" s="14">
        <v>1344511.44</v>
      </c>
      <c r="P30" s="14">
        <v>1306981.14</v>
      </c>
      <c r="Q30" s="14">
        <v>1318545.36</v>
      </c>
      <c r="R30" s="14">
        <v>1664278.95</v>
      </c>
      <c r="S30" s="14">
        <v>1460671.85</v>
      </c>
      <c r="T30" s="13">
        <f t="shared" si="0"/>
        <v>16329552.909999998</v>
      </c>
    </row>
    <row r="31" spans="1:20" ht="12.75" customHeight="1">
      <c r="A31" s="12" t="s">
        <v>27</v>
      </c>
      <c r="B31" s="12"/>
      <c r="C31" s="12"/>
      <c r="D31" s="12"/>
      <c r="E31" s="12"/>
      <c r="F31" s="12"/>
      <c r="G31" s="17">
        <v>76117.95</v>
      </c>
      <c r="H31" s="13">
        <v>11367.73</v>
      </c>
      <c r="I31" s="14">
        <v>5243.82</v>
      </c>
      <c r="J31" s="14">
        <v>0</v>
      </c>
      <c r="K31" s="14">
        <v>52002.13</v>
      </c>
      <c r="L31" s="14">
        <v>4653.6</v>
      </c>
      <c r="M31" s="14">
        <v>208.36</v>
      </c>
      <c r="N31" s="14">
        <v>1935.85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3">
        <f t="shared" si="0"/>
        <v>75411.48999999999</v>
      </c>
    </row>
    <row r="32" spans="1:22" ht="12.75" customHeight="1">
      <c r="A32" s="12" t="s">
        <v>41</v>
      </c>
      <c r="B32" s="12"/>
      <c r="C32" s="12"/>
      <c r="D32" s="12"/>
      <c r="E32" s="12"/>
      <c r="F32" s="12"/>
      <c r="G32" s="17">
        <v>144800.47</v>
      </c>
      <c r="H32" s="13">
        <f>1934057.28-H33</f>
        <v>8293.850000000093</v>
      </c>
      <c r="I32" s="14">
        <f>1945266.37-I33</f>
        <v>12498.580000000075</v>
      </c>
      <c r="J32" s="14">
        <v>15536.02</v>
      </c>
      <c r="K32" s="14">
        <v>6682.49</v>
      </c>
      <c r="L32" s="14">
        <f>1906938.66-1896724.47</f>
        <v>10214.189999999944</v>
      </c>
      <c r="M32" s="14">
        <v>11657.68</v>
      </c>
      <c r="N32" s="14">
        <f>1890083.95-N33</f>
        <v>15539.959999999963</v>
      </c>
      <c r="O32" s="14">
        <f>1890193.27-O33</f>
        <v>12147.100000000093</v>
      </c>
      <c r="P32" s="14">
        <f>1881926.32-P33</f>
        <v>15262.229999999981</v>
      </c>
      <c r="Q32" s="14">
        <f>1878555.23-1871625.5</f>
        <v>6929.729999999981</v>
      </c>
      <c r="R32" s="14">
        <f>1878745.34-R33</f>
        <v>13832.360000000102</v>
      </c>
      <c r="S32" s="14">
        <v>11115.42</v>
      </c>
      <c r="T32" s="13">
        <f t="shared" si="0"/>
        <v>139709.61000000025</v>
      </c>
      <c r="V32" s="7"/>
    </row>
    <row r="33" spans="1:20" ht="12.75" customHeight="1">
      <c r="A33" s="12" t="s">
        <v>42</v>
      </c>
      <c r="B33" s="12"/>
      <c r="C33" s="12"/>
      <c r="D33" s="12"/>
      <c r="E33" s="12"/>
      <c r="F33" s="12"/>
      <c r="G33" s="17">
        <v>22680856.72</v>
      </c>
      <c r="H33" s="13">
        <v>1925763.43</v>
      </c>
      <c r="I33" s="14">
        <v>1932767.79</v>
      </c>
      <c r="J33" s="14">
        <v>0</v>
      </c>
      <c r="K33" s="14">
        <v>3821758.29</v>
      </c>
      <c r="L33" s="14">
        <v>1896724.47</v>
      </c>
      <c r="M33" s="14">
        <v>1878046.17</v>
      </c>
      <c r="N33" s="14">
        <v>1874543.99</v>
      </c>
      <c r="O33" s="14">
        <v>1878046.17</v>
      </c>
      <c r="P33" s="14">
        <v>1866664.09</v>
      </c>
      <c r="Q33" s="14">
        <v>1871625.5</v>
      </c>
      <c r="R33" s="14">
        <v>1864912.98</v>
      </c>
      <c r="S33" s="14">
        <v>1864912.98</v>
      </c>
      <c r="T33" s="13">
        <f t="shared" si="0"/>
        <v>22675765.86</v>
      </c>
    </row>
    <row r="34" spans="1:20" ht="12.75" customHeight="1">
      <c r="A34" s="12" t="s">
        <v>43</v>
      </c>
      <c r="B34" s="12"/>
      <c r="C34" s="12"/>
      <c r="D34" s="12"/>
      <c r="E34" s="12"/>
      <c r="F34" s="12"/>
      <c r="G34" s="17">
        <v>75250.29</v>
      </c>
      <c r="H34" s="14">
        <v>4140.82</v>
      </c>
      <c r="I34" s="14">
        <v>3508.95</v>
      </c>
      <c r="J34" s="14">
        <v>4121.61</v>
      </c>
      <c r="K34" s="14">
        <v>2953.3</v>
      </c>
      <c r="L34" s="14">
        <v>7380.26</v>
      </c>
      <c r="M34" s="14">
        <v>635.52</v>
      </c>
      <c r="N34" s="14">
        <f>8037.52+2128.23</f>
        <v>10165.75</v>
      </c>
      <c r="O34" s="14">
        <f>491.03+5382.54</f>
        <v>5873.57</v>
      </c>
      <c r="P34" s="14">
        <v>3633.25</v>
      </c>
      <c r="Q34" s="14">
        <v>3430.32</v>
      </c>
      <c r="R34" s="14">
        <v>45.66</v>
      </c>
      <c r="S34" s="14">
        <v>3800.25</v>
      </c>
      <c r="T34" s="13">
        <f t="shared" si="0"/>
        <v>49689.26000000001</v>
      </c>
    </row>
    <row r="35" spans="1:20" ht="12.75" customHeight="1">
      <c r="A35" s="12" t="s">
        <v>44</v>
      </c>
      <c r="B35" s="12"/>
      <c r="C35" s="12"/>
      <c r="D35" s="12"/>
      <c r="E35" s="12"/>
      <c r="F35" s="12"/>
      <c r="G35" s="17">
        <v>46305.68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>
        <v>28932.12</v>
      </c>
      <c r="S35" s="14">
        <v>17373.56</v>
      </c>
      <c r="T35" s="13"/>
    </row>
    <row r="36" spans="1:20" ht="12.75" customHeight="1">
      <c r="A36" s="15" t="s">
        <v>45</v>
      </c>
      <c r="B36" s="15"/>
      <c r="C36" s="15"/>
      <c r="D36" s="15"/>
      <c r="E36" s="15"/>
      <c r="F36" s="15"/>
      <c r="G36" s="11">
        <f>SUM(G37:G40)</f>
        <v>12300000</v>
      </c>
      <c r="H36" s="11">
        <f>SUM(H37:H39)</f>
        <v>0</v>
      </c>
      <c r="I36" s="11">
        <f>SUM(I37:I39)</f>
        <v>0</v>
      </c>
      <c r="J36" s="11">
        <f>SUM(J37:J39)</f>
        <v>0</v>
      </c>
      <c r="K36" s="11">
        <f>SUM(K37:K39)</f>
        <v>0</v>
      </c>
      <c r="L36" s="11">
        <f>SUM(L37:L39)</f>
        <v>0</v>
      </c>
      <c r="M36" s="11">
        <f>SUM(M37:M39)</f>
        <v>5460</v>
      </c>
      <c r="N36" s="11">
        <f>SUM(N37:N39)</f>
        <v>0</v>
      </c>
      <c r="O36" s="11">
        <f>SUM(O37:O40)</f>
        <v>195457.72</v>
      </c>
      <c r="P36" s="11">
        <f>SUM(P37:P39)</f>
        <v>0</v>
      </c>
      <c r="Q36" s="11">
        <f>SUM(Q37:Q39)</f>
        <v>0</v>
      </c>
      <c r="R36" s="11">
        <f>SUM(R37:R39)</f>
        <v>0</v>
      </c>
      <c r="S36" s="11">
        <f>SUM(S37:S39)</f>
        <v>0</v>
      </c>
      <c r="T36" s="11">
        <f>SUM(T37:T40)</f>
        <v>200917.72</v>
      </c>
    </row>
    <row r="37" spans="1:20" ht="12.75" customHeight="1">
      <c r="A37" s="12" t="s">
        <v>46</v>
      </c>
      <c r="B37" s="12"/>
      <c r="C37" s="12"/>
      <c r="D37" s="12"/>
      <c r="E37" s="12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f aca="true" t="shared" si="1" ref="T37:T40">SUM(H37:S37)</f>
        <v>0</v>
      </c>
    </row>
    <row r="38" spans="1:20" ht="12.75" customHeight="1">
      <c r="A38" s="12" t="s">
        <v>47</v>
      </c>
      <c r="B38" s="12"/>
      <c r="C38" s="12"/>
      <c r="D38" s="12"/>
      <c r="E38" s="12"/>
      <c r="F38" s="12"/>
      <c r="G38" s="14">
        <v>12000000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3">
        <f t="shared" si="1"/>
        <v>0</v>
      </c>
    </row>
    <row r="39" spans="1:20" ht="12.75" customHeight="1">
      <c r="A39" s="12" t="s">
        <v>48</v>
      </c>
      <c r="B39" s="12"/>
      <c r="C39" s="12"/>
      <c r="D39" s="12"/>
      <c r="E39" s="12"/>
      <c r="F39" s="12"/>
      <c r="G39" s="14">
        <v>104542.28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5460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3">
        <f t="shared" si="1"/>
        <v>5460</v>
      </c>
    </row>
    <row r="40" spans="1:20" ht="12.75" customHeight="1">
      <c r="A40" s="12" t="s">
        <v>41</v>
      </c>
      <c r="B40" s="12"/>
      <c r="C40" s="12"/>
      <c r="D40" s="12"/>
      <c r="E40" s="12"/>
      <c r="F40" s="12"/>
      <c r="G40" s="14">
        <v>195457.72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195457.72</v>
      </c>
      <c r="P40" s="14">
        <v>0</v>
      </c>
      <c r="Q40" s="14">
        <v>0</v>
      </c>
      <c r="R40" s="14">
        <v>0</v>
      </c>
      <c r="S40" s="14">
        <v>0</v>
      </c>
      <c r="T40" s="13">
        <f t="shared" si="1"/>
        <v>195457.72</v>
      </c>
    </row>
    <row r="41" spans="1:20" ht="12.75" customHeight="1">
      <c r="A41" s="15" t="s">
        <v>49</v>
      </c>
      <c r="B41" s="15"/>
      <c r="C41" s="15"/>
      <c r="D41" s="15"/>
      <c r="E41" s="15"/>
      <c r="F41" s="15"/>
      <c r="G41" s="11">
        <f>SUM(G42)</f>
        <v>0</v>
      </c>
      <c r="H41" s="11">
        <f>SUM(H42)</f>
        <v>0</v>
      </c>
      <c r="I41" s="11">
        <f>SUM(I42)</f>
        <v>0</v>
      </c>
      <c r="J41" s="11">
        <f>SUM(J42)</f>
        <v>0</v>
      </c>
      <c r="K41" s="11">
        <f>SUM(K42)</f>
        <v>0</v>
      </c>
      <c r="L41" s="11">
        <f>SUM(L42)</f>
        <v>0</v>
      </c>
      <c r="M41" s="11">
        <f>SUM(M42)</f>
        <v>0</v>
      </c>
      <c r="N41" s="11">
        <f>SUM(N42)</f>
        <v>0</v>
      </c>
      <c r="O41" s="11">
        <f>SUM(O42)</f>
        <v>0</v>
      </c>
      <c r="P41" s="11">
        <f>SUM(P42)</f>
        <v>0</v>
      </c>
      <c r="Q41" s="11">
        <f>SUM(Q42)</f>
        <v>0</v>
      </c>
      <c r="R41" s="11">
        <f>SUM(R42)</f>
        <v>0</v>
      </c>
      <c r="S41" s="11">
        <f>SUM(S42)</f>
        <v>0</v>
      </c>
      <c r="T41" s="11">
        <f>SUM(T42)</f>
        <v>0</v>
      </c>
    </row>
    <row r="42" spans="1:20" ht="12.75" customHeight="1">
      <c r="A42" s="12" t="s">
        <v>50</v>
      </c>
      <c r="B42" s="12"/>
      <c r="C42" s="12"/>
      <c r="D42" s="12"/>
      <c r="E42" s="12"/>
      <c r="F42" s="12"/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3">
        <f>SUM(H42:S42)</f>
        <v>0</v>
      </c>
    </row>
    <row r="43" spans="1:22" ht="12.75">
      <c r="A43" s="9" t="s">
        <v>20</v>
      </c>
      <c r="B43" s="9"/>
      <c r="C43" s="9"/>
      <c r="D43" s="9"/>
      <c r="E43" s="9"/>
      <c r="F43" s="9"/>
      <c r="G43" s="18">
        <f>SUM(G11+G20+G36+G41)</f>
        <v>406860029.21999997</v>
      </c>
      <c r="H43" s="18">
        <f>SUM(H11+H20+H36+H41)</f>
        <v>27888140.61</v>
      </c>
      <c r="I43" s="18">
        <f>SUM(I11+I20+I36+I41)</f>
        <v>29339461.4</v>
      </c>
      <c r="J43" s="18">
        <f>SUM(J11+J20+J36+J41)</f>
        <v>30567957.339999996</v>
      </c>
      <c r="K43" s="18">
        <f>SUM(K11+K20+K36+K41)</f>
        <v>28121546.23</v>
      </c>
      <c r="L43" s="18">
        <f>SUM(L11+L20+L36+L41)</f>
        <v>29658709.98</v>
      </c>
      <c r="M43" s="18">
        <f>SUM(M11+M20+M36+M41)</f>
        <v>40934329.52</v>
      </c>
      <c r="N43" s="18">
        <f>SUM(N11+N20+N36+N41)</f>
        <v>33199400.64</v>
      </c>
      <c r="O43" s="18">
        <f>SUM(O11+O20+O36+O41)</f>
        <v>31010574.89</v>
      </c>
      <c r="P43" s="18">
        <f>SUM(P11+P20+P36+P41)</f>
        <v>30401448.55</v>
      </c>
      <c r="Q43" s="18">
        <f>SUM(Q11+Q20+Q36+Q41)</f>
        <v>33407831.32</v>
      </c>
      <c r="R43" s="18">
        <f>SUM(R11+R20+R36+R41)</f>
        <v>31185500.020000003</v>
      </c>
      <c r="S43" s="18">
        <f>SUM(S11+S20+S36+S41)</f>
        <v>48149321.150000006</v>
      </c>
      <c r="T43" s="18">
        <f>SUM(T11+T20+T36+T41)</f>
        <v>393864221.65</v>
      </c>
      <c r="V43" s="7"/>
    </row>
  </sheetData>
  <sheetProtection selectLockedCells="1" selectUnlockedCells="1"/>
  <mergeCells count="40">
    <mergeCell ref="H2:P2"/>
    <mergeCell ref="C4:T4"/>
    <mergeCell ref="K5:N5"/>
    <mergeCell ref="D6:E6"/>
    <mergeCell ref="A9:F10"/>
    <mergeCell ref="G9:G10"/>
    <mergeCell ref="H9:T9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E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</mergeCells>
  <printOptions/>
  <pageMargins left="0.2361111111111111" right="0.19652777777777777" top="0.7875" bottom="0.7875" header="0.5118055555555555" footer="0.5118055555555555"/>
  <pageSetup horizontalDpi="300" verticalDpi="3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2017-02-02T11:42:14Z</cp:lastPrinted>
  <dcterms:created xsi:type="dcterms:W3CDTF">2013-01-23T15:36:55Z</dcterms:created>
  <dcterms:modified xsi:type="dcterms:W3CDTF">2018-02-28T14:58:07Z</dcterms:modified>
  <cp:category/>
  <cp:version/>
  <cp:contentType/>
  <cp:contentStatus/>
  <cp:revision>13</cp:revision>
</cp:coreProperties>
</file>